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8_{DAAC7BDF-EF7E-4868-9FBE-602C9BD7E332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'инновации+добровольчество0,3664'!$A$189:$I$382</definedName>
    <definedName name="_xlnm._FilterDatabase" localSheetId="7" hidden="1">'таланты+инициативы0,2672'!$A$188:$I$352</definedName>
    <definedName name="_xlnm.Print_Area" localSheetId="0">затраты!$A$1:$K$24</definedName>
    <definedName name="_xlnm.Print_Area" localSheetId="2">'инновации+добровольчество0,3664'!$A$1:$I$444</definedName>
    <definedName name="_xlnm.Print_Area" localSheetId="5">'патриотика0,3664'!$A$1:$I$463</definedName>
    <definedName name="_xlnm.Print_Area" localSheetId="7">'таланты+инициативы0,2672'!$A$1:$I$437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8" i="14" l="1"/>
  <c r="I97" i="14"/>
  <c r="I96" i="14"/>
  <c r="I95" i="14"/>
  <c r="I25" i="14"/>
  <c r="I24" i="14"/>
  <c r="I25" i="15"/>
  <c r="I97" i="15"/>
  <c r="I96" i="15"/>
  <c r="I95" i="15"/>
  <c r="I94" i="15"/>
  <c r="I24" i="15"/>
  <c r="I84" i="31"/>
  <c r="I85" i="31"/>
  <c r="I86" i="31"/>
  <c r="I83" i="31"/>
  <c r="I26" i="31"/>
  <c r="D107" i="14" l="1"/>
  <c r="D96" i="31" s="1"/>
  <c r="D108" i="14"/>
  <c r="D97" i="31" s="1"/>
  <c r="D106" i="14"/>
  <c r="D95" i="31" s="1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E251" i="14"/>
  <c r="E227" i="31" s="1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17" i="14"/>
  <c r="A218" i="14"/>
  <c r="A219" i="14"/>
  <c r="A220" i="14"/>
  <c r="A221" i="14"/>
  <c r="A222" i="14"/>
  <c r="A223" i="14"/>
  <c r="A216" i="14"/>
  <c r="E178" i="14"/>
  <c r="E154" i="31" s="1"/>
  <c r="E179" i="14"/>
  <c r="E155" i="31" s="1"/>
  <c r="E180" i="14"/>
  <c r="E156" i="31" s="1"/>
  <c r="E181" i="14"/>
  <c r="E157" i="31" s="1"/>
  <c r="E182" i="14"/>
  <c r="E158" i="31" s="1"/>
  <c r="E183" i="14"/>
  <c r="E159" i="31" s="1"/>
  <c r="E184" i="14"/>
  <c r="E160" i="31" s="1"/>
  <c r="E185" i="14"/>
  <c r="E161" i="31" s="1"/>
  <c r="E186" i="14"/>
  <c r="E162" i="31" s="1"/>
  <c r="E187" i="14"/>
  <c r="E163" i="31" s="1"/>
  <c r="E188" i="14"/>
  <c r="E164" i="31" s="1"/>
  <c r="E189" i="14"/>
  <c r="E165" i="31" s="1"/>
  <c r="E190" i="14"/>
  <c r="E166" i="31" s="1"/>
  <c r="E191" i="14"/>
  <c r="E167" i="31" s="1"/>
  <c r="E192" i="14"/>
  <c r="E168" i="31" s="1"/>
  <c r="E193" i="14"/>
  <c r="E169" i="31" s="1"/>
  <c r="E194" i="14"/>
  <c r="E170" i="31" s="1"/>
  <c r="E195" i="14"/>
  <c r="E171" i="31" s="1"/>
  <c r="E196" i="14"/>
  <c r="E172" i="31" s="1"/>
  <c r="E197" i="14"/>
  <c r="E173" i="31" s="1"/>
  <c r="E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77" i="14"/>
  <c r="E170" i="14"/>
  <c r="F159" i="14"/>
  <c r="F160" i="14"/>
  <c r="F161" i="14"/>
  <c r="F162" i="14"/>
  <c r="F158" i="14"/>
  <c r="E159" i="14"/>
  <c r="E160" i="14"/>
  <c r="E161" i="14"/>
  <c r="E162" i="14"/>
  <c r="E158" i="14"/>
  <c r="F150" i="14"/>
  <c r="F151" i="14"/>
  <c r="G59" i="15" l="1"/>
  <c r="G60" i="15"/>
  <c r="G61" i="15"/>
  <c r="G63" i="15"/>
  <c r="G64" i="15"/>
  <c r="G65" i="15"/>
  <c r="G67" i="15"/>
  <c r="G68" i="15"/>
  <c r="G69" i="15"/>
  <c r="G71" i="15"/>
  <c r="G72" i="15"/>
  <c r="G73" i="15"/>
  <c r="G74" i="15"/>
  <c r="G75" i="15"/>
  <c r="D137" i="38" l="1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8" i="31"/>
  <c r="D231" i="31"/>
  <c r="E137" i="38" s="1"/>
  <c r="D232" i="31"/>
  <c r="E138" i="38" s="1"/>
  <c r="D233" i="31"/>
  <c r="E139" i="38" s="1"/>
  <c r="D234" i="31"/>
  <c r="E140" i="38" s="1"/>
  <c r="E153" i="31"/>
  <c r="B153" i="31"/>
  <c r="B154" i="31"/>
  <c r="A172" i="31"/>
  <c r="E134" i="31"/>
  <c r="E135" i="31"/>
  <c r="E136" i="31"/>
  <c r="E137" i="31"/>
  <c r="E133" i="31"/>
  <c r="E113" i="31"/>
  <c r="E114" i="31"/>
  <c r="E115" i="31"/>
  <c r="E116" i="31"/>
  <c r="E117" i="31"/>
  <c r="E112" i="31"/>
  <c r="G63" i="31"/>
  <c r="E252" i="14"/>
  <c r="E228" i="31" s="1"/>
  <c r="E253" i="14"/>
  <c r="E229" i="31" s="1"/>
  <c r="E254" i="14"/>
  <c r="E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F234" i="31" s="1"/>
  <c r="E259" i="14"/>
  <c r="E235" i="31" s="1"/>
  <c r="E260" i="14"/>
  <c r="E236" i="31" s="1"/>
  <c r="E216" i="14"/>
  <c r="E192" i="31" s="1"/>
  <c r="D260" i="14"/>
  <c r="D236" i="31" s="1"/>
  <c r="D259" i="14"/>
  <c r="D235" i="31" s="1"/>
  <c r="E141" i="38" s="1"/>
  <c r="D254" i="14"/>
  <c r="D230" i="31" s="1"/>
  <c r="D253" i="14"/>
  <c r="D229" i="31" s="1"/>
  <c r="A235" i="31"/>
  <c r="C141" i="38" s="1"/>
  <c r="A236" i="31"/>
  <c r="C142" i="38" s="1"/>
  <c r="A232" i="31"/>
  <c r="C138" i="38" s="1"/>
  <c r="A233" i="31"/>
  <c r="C139" i="38" s="1"/>
  <c r="A234" i="31"/>
  <c r="C140" i="38" s="1"/>
  <c r="A193" i="31"/>
  <c r="C99" i="38" s="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C137" i="38" s="1"/>
  <c r="A192" i="31"/>
  <c r="C98" i="38" s="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53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H97" i="15"/>
  <c r="H96" i="15"/>
  <c r="H95" i="15"/>
  <c r="H94" i="15"/>
  <c r="H25" i="15"/>
  <c r="H24" i="15"/>
  <c r="B85" i="31" l="1"/>
  <c r="H85" i="31" s="1"/>
  <c r="B83" i="31"/>
  <c r="H83" i="31" s="1"/>
  <c r="B26" i="31"/>
  <c r="H26" i="31" s="1"/>
  <c r="B25" i="31"/>
  <c r="B86" i="31"/>
  <c r="H86" i="31" s="1"/>
  <c r="B84" i="31"/>
  <c r="H84" i="31" s="1"/>
  <c r="E142" i="38"/>
  <c r="F236" i="31"/>
  <c r="F235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E198" i="14"/>
  <c r="B163" i="31"/>
  <c r="B172" i="15" s="1"/>
  <c r="B164" i="31"/>
  <c r="B173" i="15" s="1"/>
  <c r="B165" i="31"/>
  <c r="B174" i="15" s="1"/>
  <c r="B166" i="31"/>
  <c r="B175" i="15" s="1"/>
  <c r="B167" i="31"/>
  <c r="B176" i="15" s="1"/>
  <c r="B168" i="31"/>
  <c r="B177" i="15" s="1"/>
  <c r="B169" i="31"/>
  <c r="B178" i="15" s="1"/>
  <c r="B170" i="31"/>
  <c r="B179" i="15" s="1"/>
  <c r="B171" i="31"/>
  <c r="B180" i="15" s="1"/>
  <c r="B172" i="31"/>
  <c r="B181" i="15" s="1"/>
  <c r="B173" i="31"/>
  <c r="B182" i="15" s="1"/>
  <c r="B174" i="31"/>
  <c r="B183" i="15" s="1"/>
  <c r="B162" i="31"/>
  <c r="B171" i="15" s="1"/>
  <c r="B122" i="15" l="1"/>
  <c r="A113" i="31"/>
  <c r="A114" i="31"/>
  <c r="A115" i="31"/>
  <c r="A116" i="31"/>
  <c r="A117" i="31"/>
  <c r="A112" i="31"/>
  <c r="D97" i="15" l="1"/>
  <c r="D96" i="15"/>
  <c r="A97" i="15"/>
  <c r="A96" i="15"/>
  <c r="A95" i="15"/>
  <c r="A94" i="15"/>
  <c r="D95" i="15"/>
  <c r="D94" i="15"/>
  <c r="E94" i="15" l="1"/>
  <c r="G94" i="15" s="1"/>
  <c r="E96" i="15"/>
  <c r="G96" i="15" s="1"/>
  <c r="E95" i="15"/>
  <c r="G95" i="15" s="1"/>
  <c r="E97" i="15"/>
  <c r="G97" i="15" s="1"/>
  <c r="I98" i="15" l="1"/>
  <c r="A96" i="14"/>
  <c r="A97" i="14"/>
  <c r="A98" i="14"/>
  <c r="A95" i="14"/>
  <c r="A88" i="14" l="1"/>
  <c r="A76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70" i="15" s="1"/>
  <c r="B155" i="31"/>
  <c r="C82" i="39" l="1"/>
  <c r="A174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9" i="14"/>
  <c r="G169" i="14" s="1"/>
  <c r="G144" i="31"/>
  <c r="G64" i="31"/>
  <c r="G74" i="31" s="1"/>
  <c r="C105" i="40" l="1"/>
  <c r="A198" i="14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7" i="14"/>
  <c r="B238" i="14"/>
  <c r="C61" i="38" l="1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103" i="31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D125" i="31"/>
  <c r="D126" i="31"/>
  <c r="D124" i="31"/>
  <c r="A126" i="31"/>
  <c r="A125" i="31"/>
  <c r="A124" i="31"/>
  <c r="D82" i="15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6" i="31" l="1"/>
  <c r="E97" i="31"/>
  <c r="E108" i="14"/>
  <c r="E107" i="14"/>
  <c r="E106" i="15"/>
  <c r="F106" i="15" s="1"/>
  <c r="E107" i="15"/>
  <c r="F107" i="15" s="1"/>
  <c r="E108" i="15"/>
  <c r="F108" i="15" s="1"/>
  <c r="F109" i="15" l="1"/>
  <c r="I23" i="37" s="1"/>
  <c r="E95" i="31"/>
  <c r="E106" i="14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l="1"/>
  <c r="E26" i="31" s="1"/>
  <c r="D26" i="31"/>
  <c r="E9" i="39"/>
  <c r="B13" i="15"/>
  <c r="B18" i="37" l="1"/>
  <c r="B10" i="37"/>
  <c r="C8" i="37"/>
  <c r="B3" i="37"/>
  <c r="D25" i="15"/>
  <c r="E25" i="15" s="1"/>
  <c r="G25" i="15" l="1"/>
  <c r="E9" i="40"/>
  <c r="A25" i="31"/>
  <c r="D13" i="31"/>
  <c r="D11" i="31"/>
  <c r="D24" i="15"/>
  <c r="E24" i="15" s="1"/>
  <c r="A24" i="15"/>
  <c r="D24" i="14"/>
  <c r="B13" i="14"/>
  <c r="E24" i="14" l="1"/>
  <c r="E25" i="31" s="1"/>
  <c r="D25" i="31"/>
  <c r="E10" i="39"/>
  <c r="G24" i="14"/>
  <c r="I25" i="31" s="1"/>
  <c r="G24" i="15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G26" i="31" l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4" i="31" l="1"/>
  <c r="G54" i="31" s="1"/>
  <c r="E55" i="31"/>
  <c r="G55" i="31" s="1"/>
  <c r="E53" i="31"/>
  <c r="G53" i="31" s="1"/>
  <c r="F77" i="31"/>
  <c r="D83" i="31" s="1"/>
  <c r="D86" i="31"/>
  <c r="I27" i="31"/>
  <c r="A8" i="37" s="1"/>
  <c r="E50" i="15"/>
  <c r="E48" i="15"/>
  <c r="E51" i="15"/>
  <c r="G51" i="15" s="1"/>
  <c r="E49" i="15"/>
  <c r="F89" i="14"/>
  <c r="B10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B96" i="31" l="1"/>
  <c r="F96" i="31" s="1"/>
  <c r="F107" i="14"/>
  <c r="D85" i="31"/>
  <c r="E87" i="38"/>
  <c r="E86" i="31"/>
  <c r="G86" i="31" s="1"/>
  <c r="E86" i="38"/>
  <c r="E85" i="31"/>
  <c r="G85" i="31" s="1"/>
  <c r="E84" i="38"/>
  <c r="E89" i="38" s="1"/>
  <c r="E83" i="31"/>
  <c r="B108" i="14"/>
  <c r="J23" i="15"/>
  <c r="A23" i="37"/>
  <c r="D84" i="31"/>
  <c r="F123" i="14"/>
  <c r="D98" i="14"/>
  <c r="D97" i="14"/>
  <c r="D96" i="14"/>
  <c r="E96" i="14" s="1"/>
  <c r="D95" i="14"/>
  <c r="E95" i="14" s="1"/>
  <c r="D85" i="15"/>
  <c r="F108" i="31"/>
  <c r="G103" i="31"/>
  <c r="G104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32" i="14" l="1"/>
  <c r="D131" i="14"/>
  <c r="B97" i="31"/>
  <c r="F97" i="31" s="1"/>
  <c r="F108" i="14"/>
  <c r="D122" i="15"/>
  <c r="D120" i="15"/>
  <c r="F120" i="15" s="1"/>
  <c r="D118" i="15"/>
  <c r="D121" i="15"/>
  <c r="F121" i="15" s="1"/>
  <c r="D119" i="15"/>
  <c r="D117" i="15"/>
  <c r="F117" i="15" s="1"/>
  <c r="D117" i="31"/>
  <c r="D129" i="14"/>
  <c r="E85" i="38"/>
  <c r="E84" i="31"/>
  <c r="G84" i="31" s="1"/>
  <c r="E103" i="39"/>
  <c r="E97" i="14"/>
  <c r="B106" i="14"/>
  <c r="E104" i="39"/>
  <c r="E98" i="14"/>
  <c r="F118" i="15"/>
  <c r="G96" i="14"/>
  <c r="E102" i="39"/>
  <c r="G95" i="14"/>
  <c r="E101" i="39"/>
  <c r="F119" i="15"/>
  <c r="D121" i="31"/>
  <c r="F132" i="14"/>
  <c r="D130" i="14"/>
  <c r="D115" i="31" s="1"/>
  <c r="F115" i="31" s="1"/>
  <c r="D127" i="14"/>
  <c r="F127" i="14" s="1"/>
  <c r="D128" i="14"/>
  <c r="E53" i="39" s="1"/>
  <c r="D84" i="15"/>
  <c r="E106" i="39"/>
  <c r="D83" i="15"/>
  <c r="G83" i="3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B95" i="31" l="1"/>
  <c r="F95" i="31" s="1"/>
  <c r="F98" i="31" s="1"/>
  <c r="F106" i="14"/>
  <c r="F109" i="14" s="1"/>
  <c r="F117" i="31"/>
  <c r="F129" i="14"/>
  <c r="D114" i="31"/>
  <c r="F114" i="31" s="1"/>
  <c r="D112" i="31"/>
  <c r="F112" i="31" s="1"/>
  <c r="F131" i="14"/>
  <c r="D116" i="31"/>
  <c r="F116" i="31" s="1"/>
  <c r="F128" i="14"/>
  <c r="D113" i="31"/>
  <c r="F113" i="31" s="1"/>
  <c r="F122" i="15"/>
  <c r="D129" i="31"/>
  <c r="E124" i="31"/>
  <c r="E91" i="38" s="1"/>
  <c r="E52" i="39"/>
  <c r="E56" i="39"/>
  <c r="I87" i="31"/>
  <c r="F130" i="14"/>
  <c r="E55" i="39"/>
  <c r="E137" i="15"/>
  <c r="G137" i="15" s="1"/>
  <c r="E135" i="15"/>
  <c r="E134" i="40" s="1"/>
  <c r="E136" i="15"/>
  <c r="E150" i="14"/>
  <c r="E109" i="39" s="1"/>
  <c r="E151" i="14"/>
  <c r="G151" i="14" s="1"/>
  <c r="E149" i="14"/>
  <c r="E108" i="39" s="1"/>
  <c r="G97" i="14"/>
  <c r="G98" i="14"/>
  <c r="E83" i="40"/>
  <c r="E38" i="38"/>
  <c r="E82" i="40"/>
  <c r="E36" i="38"/>
  <c r="E35" i="38"/>
  <c r="E79" i="40"/>
  <c r="E80" i="40"/>
  <c r="E81" i="40"/>
  <c r="G138" i="14"/>
  <c r="G139" i="14" s="1"/>
  <c r="E78" i="40"/>
  <c r="G125" i="31"/>
  <c r="E92" i="38"/>
  <c r="E93" i="38"/>
  <c r="D154" i="14"/>
  <c r="D140" i="15"/>
  <c r="D140" i="31"/>
  <c r="H5" i="36"/>
  <c r="H12" i="36" s="1"/>
  <c r="D162" i="14" l="1"/>
  <c r="D159" i="14"/>
  <c r="D158" i="14"/>
  <c r="D148" i="15"/>
  <c r="D144" i="15"/>
  <c r="G144" i="15" s="1"/>
  <c r="D145" i="15"/>
  <c r="E39" i="38"/>
  <c r="F118" i="31"/>
  <c r="D8" i="37" s="1"/>
  <c r="E37" i="38"/>
  <c r="J46" i="31"/>
  <c r="J47" i="31" s="1"/>
  <c r="J50" i="31" s="1"/>
  <c r="I8" i="37"/>
  <c r="D137" i="31"/>
  <c r="E80" i="38" s="1"/>
  <c r="D133" i="31"/>
  <c r="D134" i="31"/>
  <c r="E77" i="38" s="1"/>
  <c r="D161" i="14"/>
  <c r="D160" i="14"/>
  <c r="D135" i="31" s="1"/>
  <c r="G135" i="31" s="1"/>
  <c r="D147" i="15"/>
  <c r="G147" i="15" s="1"/>
  <c r="D146" i="15"/>
  <c r="E110" i="39"/>
  <c r="I99" i="14"/>
  <c r="I15" i="37" s="1"/>
  <c r="F123" i="15"/>
  <c r="E81" i="38"/>
  <c r="E82" i="38"/>
  <c r="D165" i="14"/>
  <c r="D173" i="14" s="1"/>
  <c r="J25" i="15"/>
  <c r="G136" i="15"/>
  <c r="E135" i="40"/>
  <c r="E136" i="40"/>
  <c r="D151" i="15"/>
  <c r="D149" i="31"/>
  <c r="D145" i="31"/>
  <c r="D197" i="14" l="1"/>
  <c r="D173" i="31" s="1"/>
  <c r="D196" i="14"/>
  <c r="D195" i="14"/>
  <c r="D171" i="31" s="1"/>
  <c r="D194" i="14"/>
  <c r="D170" i="31" s="1"/>
  <c r="D193" i="14"/>
  <c r="D169" i="31" s="1"/>
  <c r="D192" i="14"/>
  <c r="D168" i="31" s="1"/>
  <c r="D191" i="14"/>
  <c r="D167" i="31" s="1"/>
  <c r="D190" i="14"/>
  <c r="D166" i="31" s="1"/>
  <c r="D189" i="14"/>
  <c r="D165" i="31" s="1"/>
  <c r="D188" i="14"/>
  <c r="D164" i="31" s="1"/>
  <c r="D187" i="14"/>
  <c r="D163" i="31" s="1"/>
  <c r="D186" i="14"/>
  <c r="D162" i="31" s="1"/>
  <c r="D185" i="14"/>
  <c r="D161" i="31" s="1"/>
  <c r="D184" i="14"/>
  <c r="D160" i="31" s="1"/>
  <c r="D183" i="14"/>
  <c r="D159" i="31" s="1"/>
  <c r="D182" i="14"/>
  <c r="D158" i="31" s="1"/>
  <c r="D181" i="14"/>
  <c r="D157" i="31" s="1"/>
  <c r="D180" i="14"/>
  <c r="D156" i="31" s="1"/>
  <c r="D179" i="14"/>
  <c r="D155" i="31" s="1"/>
  <c r="D178" i="14"/>
  <c r="D154" i="31" s="1"/>
  <c r="F154" i="31" s="1"/>
  <c r="D177" i="14"/>
  <c r="D153" i="31" s="1"/>
  <c r="F153" i="31" s="1"/>
  <c r="D136" i="31"/>
  <c r="G136" i="31" s="1"/>
  <c r="G161" i="14"/>
  <c r="E119" i="40"/>
  <c r="G137" i="31"/>
  <c r="E78" i="38"/>
  <c r="G134" i="31"/>
  <c r="E79" i="38"/>
  <c r="G133" i="31"/>
  <c r="G138" i="31" s="1"/>
  <c r="G8" i="37" s="1"/>
  <c r="E76" i="38"/>
  <c r="D174" i="31"/>
  <c r="E63" i="38" s="1"/>
  <c r="E61" i="38"/>
  <c r="E57" i="38"/>
  <c r="E55" i="38"/>
  <c r="E53" i="38"/>
  <c r="E51" i="38"/>
  <c r="E49" i="38"/>
  <c r="F156" i="31"/>
  <c r="E62" i="38"/>
  <c r="E58" i="38"/>
  <c r="E56" i="38"/>
  <c r="E54" i="38"/>
  <c r="E52" i="38"/>
  <c r="E50" i="38"/>
  <c r="E48" i="38"/>
  <c r="F157" i="31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88" i="31"/>
  <c r="E61" i="39"/>
  <c r="E122" i="40"/>
  <c r="G145" i="15"/>
  <c r="E120" i="40"/>
  <c r="G146" i="15"/>
  <c r="E121" i="40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G145" i="31"/>
  <c r="E96" i="38"/>
  <c r="D159" i="15"/>
  <c r="D156" i="15"/>
  <c r="D251" i="14" l="1"/>
  <c r="D227" i="31" s="1"/>
  <c r="F227" i="31" s="1"/>
  <c r="D250" i="14"/>
  <c r="D226" i="31" s="1"/>
  <c r="D249" i="14"/>
  <c r="D225" i="31" s="1"/>
  <c r="D248" i="14"/>
  <c r="D224" i="31" s="1"/>
  <c r="D247" i="14"/>
  <c r="D223" i="31" s="1"/>
  <c r="D246" i="14"/>
  <c r="D222" i="31" s="1"/>
  <c r="D245" i="14"/>
  <c r="D221" i="31" s="1"/>
  <c r="D244" i="14"/>
  <c r="D220" i="31" s="1"/>
  <c r="D243" i="14"/>
  <c r="D219" i="31" s="1"/>
  <c r="D242" i="14"/>
  <c r="D218" i="31" s="1"/>
  <c r="D241" i="14"/>
  <c r="D217" i="31" s="1"/>
  <c r="D240" i="14"/>
  <c r="D216" i="31" s="1"/>
  <c r="D239" i="14"/>
  <c r="D215" i="31" s="1"/>
  <c r="D238" i="14"/>
  <c r="D214" i="31" s="1"/>
  <c r="F214" i="31" s="1"/>
  <c r="D237" i="14"/>
  <c r="D213" i="31" s="1"/>
  <c r="F213" i="31" s="1"/>
  <c r="D236" i="14"/>
  <c r="D212" i="31" s="1"/>
  <c r="D235" i="14"/>
  <c r="D234" i="14"/>
  <c r="D210" i="31" s="1"/>
  <c r="D233" i="14"/>
  <c r="D232" i="14"/>
  <c r="D208" i="31" s="1"/>
  <c r="D231" i="14"/>
  <c r="D207" i="31" s="1"/>
  <c r="D230" i="14"/>
  <c r="D206" i="31" s="1"/>
  <c r="D229" i="14"/>
  <c r="D228" i="14"/>
  <c r="D204" i="31" s="1"/>
  <c r="D227" i="14"/>
  <c r="D203" i="31" s="1"/>
  <c r="D226" i="14"/>
  <c r="D202" i="31" s="1"/>
  <c r="D225" i="14"/>
  <c r="D201" i="31" s="1"/>
  <c r="D224" i="14"/>
  <c r="D200" i="31" s="1"/>
  <c r="D223" i="14"/>
  <c r="D199" i="31" s="1"/>
  <c r="D222" i="14"/>
  <c r="D198" i="31" s="1"/>
  <c r="D221" i="14"/>
  <c r="D197" i="31" s="1"/>
  <c r="D220" i="14"/>
  <c r="D196" i="31" s="1"/>
  <c r="D219" i="14"/>
  <c r="D195" i="31" s="1"/>
  <c r="D218" i="14"/>
  <c r="D217" i="14"/>
  <c r="D193" i="31" s="1"/>
  <c r="D216" i="14"/>
  <c r="D172" i="31"/>
  <c r="F196" i="14"/>
  <c r="G156" i="15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F183" i="15" s="1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3" i="31"/>
  <c r="E59" i="38"/>
  <c r="F172" i="31"/>
  <c r="F161" i="31"/>
  <c r="E96" i="40"/>
  <c r="E88" i="40"/>
  <c r="E87" i="40"/>
  <c r="F164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78" i="31"/>
  <c r="E69" i="38"/>
  <c r="F180" i="31"/>
  <c r="F183" i="31"/>
  <c r="E72" i="38"/>
  <c r="F179" i="31"/>
  <c r="E68" i="38"/>
  <c r="F175" i="31"/>
  <c r="E64" i="38"/>
  <c r="F169" i="31"/>
  <c r="E71" i="38"/>
  <c r="F182" i="31"/>
  <c r="F168" i="31"/>
  <c r="E73" i="38"/>
  <c r="F184" i="31"/>
  <c r="E65" i="38"/>
  <c r="F176" i="31"/>
  <c r="F170" i="31"/>
  <c r="F185" i="31"/>
  <c r="E74" i="38"/>
  <c r="F181" i="31"/>
  <c r="E70" i="38"/>
  <c r="F177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02" i="38"/>
  <c r="E116" i="38"/>
  <c r="E106" i="38"/>
  <c r="F236" i="14"/>
  <c r="F235" i="14"/>
  <c r="F229" i="14"/>
  <c r="F179" i="14"/>
  <c r="F182" i="14"/>
  <c r="G163" i="14"/>
  <c r="G148" i="15"/>
  <c r="E123" i="40"/>
  <c r="E125" i="40"/>
  <c r="E124" i="40"/>
  <c r="A186" i="15"/>
  <c r="D194" i="31" l="1"/>
  <c r="F218" i="14"/>
  <c r="D205" i="31"/>
  <c r="E125" i="39"/>
  <c r="E113" i="38"/>
  <c r="F207" i="31"/>
  <c r="D209" i="31"/>
  <c r="E115" i="38" s="1"/>
  <c r="F233" i="14"/>
  <c r="E129" i="39"/>
  <c r="D211" i="31"/>
  <c r="E131" i="39"/>
  <c r="D225" i="15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D192" i="15"/>
  <c r="F192" i="15" s="1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7" i="15"/>
  <c r="D195" i="15"/>
  <c r="D219" i="15"/>
  <c r="D216" i="15"/>
  <c r="F217" i="14"/>
  <c r="F216" i="14"/>
  <c r="D192" i="31"/>
  <c r="F186" i="31"/>
  <c r="E8" i="37" s="1"/>
  <c r="D191" i="15"/>
  <c r="D190" i="15"/>
  <c r="F222" i="14"/>
  <c r="F195" i="31"/>
  <c r="E101" i="38"/>
  <c r="E335" i="38"/>
  <c r="E331" i="38"/>
  <c r="E334" i="38"/>
  <c r="E330" i="38"/>
  <c r="E336" i="38"/>
  <c r="F197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F179" i="15"/>
  <c r="E100" i="40"/>
  <c r="E115" i="40"/>
  <c r="E111" i="40"/>
  <c r="E107" i="40"/>
  <c r="F182" i="15"/>
  <c r="E103" i="40"/>
  <c r="F178" i="15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F181" i="15"/>
  <c r="E102" i="40"/>
  <c r="E117" i="40"/>
  <c r="E113" i="40"/>
  <c r="E109" i="40"/>
  <c r="E105" i="40"/>
  <c r="F180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76" i="15"/>
  <c r="F167" i="15"/>
  <c r="F171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49" i="15"/>
  <c r="G23" i="37" s="1"/>
  <c r="F218" i="31"/>
  <c r="F210" i="31"/>
  <c r="F216" i="31"/>
  <c r="F211" i="31"/>
  <c r="F217" i="31"/>
  <c r="F209" i="31"/>
  <c r="F215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0" i="31"/>
  <c r="F226" i="31"/>
  <c r="F222" i="31"/>
  <c r="F229" i="31"/>
  <c r="F225" i="31"/>
  <c r="F220" i="31"/>
  <c r="F228" i="31"/>
  <c r="F224" i="31"/>
  <c r="F221" i="31"/>
  <c r="F223" i="31"/>
  <c r="F196" i="31"/>
  <c r="F198" i="31"/>
  <c r="F199" i="31"/>
  <c r="F203" i="31"/>
  <c r="E100" i="38"/>
  <c r="F194" i="31"/>
  <c r="F200" i="31"/>
  <c r="F204" i="31"/>
  <c r="F219" i="31"/>
  <c r="E98" i="38" l="1"/>
  <c r="F192" i="31"/>
  <c r="E99" i="38"/>
  <c r="F193" i="31"/>
  <c r="F191" i="15"/>
  <c r="E141" i="40"/>
  <c r="F190" i="15"/>
  <c r="E140" i="40"/>
  <c r="F210" i="14"/>
  <c r="F358" i="15"/>
  <c r="F205" i="31"/>
  <c r="F353" i="15"/>
  <c r="F206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2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2" i="31"/>
  <c r="F343" i="15"/>
  <c r="F340" i="15"/>
  <c r="F351" i="15"/>
  <c r="F335" i="15"/>
  <c r="F350" i="15"/>
  <c r="F331" i="15"/>
  <c r="F213" i="15"/>
  <c r="F344" i="15"/>
  <c r="F207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F177" i="15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8" i="14"/>
  <c r="E133" i="39"/>
  <c r="F237" i="14"/>
  <c r="F201" i="31"/>
  <c r="E111" i="38"/>
  <c r="E142" i="40"/>
  <c r="F463" i="14" l="1"/>
  <c r="J15" i="37" s="1"/>
  <c r="F174" i="15"/>
  <c r="F173" i="15"/>
  <c r="F175" i="15"/>
  <c r="E161" i="40"/>
  <c r="F211" i="15"/>
  <c r="E114" i="38"/>
  <c r="F208" i="31"/>
  <c r="E54" i="39"/>
  <c r="F184" i="15" l="1"/>
  <c r="F444" i="31"/>
  <c r="J8" i="37" s="1"/>
  <c r="E23" i="37"/>
  <c r="E162" i="40"/>
  <c r="F212" i="15"/>
  <c r="E15" i="37"/>
  <c r="F133" i="14"/>
  <c r="D170" i="14"/>
  <c r="F437" i="15" l="1"/>
  <c r="J23" i="37" s="1"/>
  <c r="G170" i="14"/>
  <c r="E112" i="39"/>
  <c r="G150" i="14"/>
  <c r="G48" i="14"/>
  <c r="G47" i="14"/>
  <c r="G171" i="14" l="1"/>
  <c r="H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F124" i="31"/>
  <c r="G124" i="31" s="1"/>
  <c r="F46" i="14"/>
  <c r="G46" i="14" s="1"/>
  <c r="F48" i="15"/>
  <c r="G56" i="31"/>
  <c r="B8" i="37" s="1"/>
  <c r="K8" i="37" s="1"/>
  <c r="G48" i="15" l="1"/>
  <c r="G52" i="15" s="1"/>
  <c r="F135" i="15"/>
  <c r="G135" i="15" l="1"/>
  <c r="G138" i="15" s="1"/>
  <c r="B23" i="37" s="1"/>
  <c r="K23" i="37" s="1"/>
  <c r="F149" i="14"/>
  <c r="G149" i="14" s="1"/>
  <c r="G152" i="14" s="1"/>
  <c r="B15" i="37" s="1"/>
  <c r="K15" i="37" s="1"/>
  <c r="P10" i="37" l="1"/>
  <c r="A261" i="15" l="1"/>
  <c r="A287" i="14"/>
  <c r="A236" i="15"/>
  <c r="A262" i="14"/>
  <c r="A304" i="14"/>
  <c r="A278" i="15"/>
  <c r="A442" i="14"/>
  <c r="A416" i="15"/>
  <c r="A267" i="14"/>
  <c r="A241" i="15"/>
  <c r="A251" i="15"/>
  <c r="A277" i="14"/>
  <c r="A392" i="14"/>
  <c r="A366" i="15"/>
  <c r="A418" i="15"/>
  <c r="A444" i="14"/>
  <c r="A248" i="15"/>
  <c r="A274" i="14"/>
  <c r="A351" i="15"/>
  <c r="A377" i="14"/>
  <c r="A399" i="14"/>
  <c r="A373" i="15"/>
  <c r="A295" i="15"/>
  <c r="A321" i="14"/>
  <c r="A413" i="14"/>
  <c r="A387" i="15"/>
  <c r="A338" i="15"/>
  <c r="A364" i="14"/>
  <c r="A308" i="15"/>
  <c r="A334" i="14"/>
  <c r="A359" i="14"/>
  <c r="A333" i="15"/>
  <c r="A235" i="15"/>
  <c r="A261" i="14"/>
  <c r="A356" i="15"/>
  <c r="A382" i="14"/>
  <c r="A265" i="15"/>
  <c r="A291" i="14"/>
  <c r="A371" i="14"/>
  <c r="A345" i="15"/>
  <c r="A403" i="15"/>
  <c r="A429" i="14"/>
  <c r="A384" i="15"/>
  <c r="A410" i="14"/>
  <c r="A397" i="14"/>
  <c r="A371" i="15"/>
  <c r="A293" i="15"/>
  <c r="A319" i="14"/>
  <c r="A363" i="15"/>
  <c r="A389" i="14"/>
  <c r="A273" i="15"/>
  <c r="A299" i="14"/>
  <c r="A329" i="15"/>
  <c r="A355" i="14"/>
  <c r="A423" i="14"/>
  <c r="A397" i="15"/>
  <c r="A328" i="14"/>
  <c r="A302" i="15"/>
  <c r="A308" i="14"/>
  <c r="A282" i="15"/>
  <c r="A284" i="14"/>
  <c r="A258" i="15"/>
  <c r="A266" i="14"/>
  <c r="A240" i="15"/>
  <c r="A361" i="15"/>
  <c r="A387" i="14"/>
  <c r="A459" i="14"/>
  <c r="A433" i="15"/>
  <c r="A327" i="14"/>
  <c r="A301" i="15"/>
  <c r="A404" i="15"/>
  <c r="A430" i="14"/>
  <c r="A342" i="14"/>
  <c r="A316" i="15"/>
  <c r="A449" i="14"/>
  <c r="A423" i="15"/>
  <c r="A322" i="14"/>
  <c r="A296" i="15"/>
  <c r="A448" i="14"/>
  <c r="A422" i="15"/>
  <c r="A460" i="14"/>
  <c r="A434" i="15"/>
  <c r="A367" i="14"/>
  <c r="A341" i="15"/>
  <c r="A287" i="15"/>
  <c r="A313" i="14"/>
  <c r="A326" i="15"/>
  <c r="A352" i="14"/>
  <c r="A280" i="15"/>
  <c r="A306" i="14"/>
  <c r="A377" i="15"/>
  <c r="A403" i="14"/>
  <c r="A297" i="14"/>
  <c r="A271" i="15"/>
  <c r="A245" i="15"/>
  <c r="A271" i="14"/>
  <c r="A426" i="14"/>
  <c r="A400" i="15"/>
  <c r="A378" i="14"/>
  <c r="A352" i="15"/>
  <c r="A340" i="15"/>
  <c r="A366" i="14"/>
  <c r="A432" i="15"/>
  <c r="A458" i="14"/>
  <c r="A388" i="14"/>
  <c r="A362" i="15"/>
  <c r="A238" i="15"/>
  <c r="A264" i="14"/>
  <c r="A409" i="15"/>
  <c r="A435" i="14"/>
  <c r="A439" i="14"/>
  <c r="A413" i="15"/>
  <c r="A370" i="14"/>
  <c r="A344" i="15"/>
  <c r="A317" i="15"/>
  <c r="A343" i="14"/>
  <c r="A367" i="15"/>
  <c r="A393" i="14"/>
  <c r="A432" i="14"/>
  <c r="A406" i="15"/>
  <c r="A363" i="14"/>
  <c r="A337" i="15"/>
  <c r="A281" i="15"/>
  <c r="A307" i="14"/>
  <c r="A369" i="14"/>
  <c r="A343" i="15"/>
  <c r="A338" i="14"/>
  <c r="A312" i="15"/>
  <c r="A286" i="14"/>
  <c r="A260" i="15"/>
  <c r="A360" i="15"/>
  <c r="A386" i="14"/>
  <c r="A383" i="14"/>
  <c r="A357" i="15"/>
  <c r="A408" i="15"/>
  <c r="A434" i="14"/>
  <c r="A411" i="14"/>
  <c r="A385" i="15"/>
  <c r="A270" i="14"/>
  <c r="A244" i="15"/>
  <c r="A376" i="15"/>
  <c r="A402" i="14"/>
  <c r="A273" i="14"/>
  <c r="A247" i="15"/>
  <c r="A290" i="14"/>
  <c r="A264" i="15"/>
  <c r="A349" i="14"/>
  <c r="A323" i="15"/>
  <c r="A297" i="15"/>
  <c r="A323" i="14"/>
  <c r="A295" i="14"/>
  <c r="A269" i="15"/>
  <c r="A392" i="15"/>
  <c r="A418" i="14"/>
  <c r="A419" i="15"/>
  <c r="A445" i="14"/>
  <c r="A312" i="14"/>
  <c r="A286" i="15"/>
  <c r="A438" i="14"/>
  <c r="A412" i="15"/>
  <c r="A257" i="15"/>
  <c r="A283" i="14"/>
  <c r="A293" i="14"/>
  <c r="A267" i="15"/>
  <c r="A368" i="14"/>
  <c r="A342" i="15"/>
  <c r="A407" i="15"/>
  <c r="A433" i="14"/>
  <c r="A301" i="14"/>
  <c r="A275" i="15"/>
  <c r="A265" i="14"/>
  <c r="A239" i="15"/>
  <c r="A381" i="15"/>
  <c r="A407" i="14"/>
  <c r="A263" i="14"/>
  <c r="A237" i="15"/>
  <c r="A282" i="14"/>
  <c r="A256" i="15"/>
  <c r="A339" i="14"/>
  <c r="A313" i="15"/>
  <c r="A401" i="14"/>
  <c r="A375" i="15"/>
  <c r="A335" i="14"/>
  <c r="A309" i="15"/>
  <c r="A412" i="14"/>
  <c r="A386" i="15"/>
  <c r="A452" i="14"/>
  <c r="A426" i="15"/>
  <c r="A364" i="15"/>
  <c r="A390" i="14"/>
  <c r="A310" i="15"/>
  <c r="A336" i="14"/>
  <c r="A302" i="14"/>
  <c r="A276" i="15"/>
  <c r="A348" i="14"/>
  <c r="A322" i="15"/>
  <c r="A391" i="14"/>
  <c r="A365" i="15"/>
  <c r="A451" i="14"/>
  <c r="A425" i="15"/>
  <c r="A284" i="15"/>
  <c r="A310" i="14"/>
  <c r="A328" i="15"/>
  <c r="A354" i="14"/>
  <c r="A424" i="15"/>
  <c r="A450" i="14"/>
  <c r="A395" i="15"/>
  <c r="A421" i="14"/>
  <c r="A299" i="15"/>
  <c r="A325" i="14"/>
  <c r="A415" i="15"/>
  <c r="A441" i="14"/>
  <c r="A431" i="15"/>
  <c r="A457" i="14"/>
  <c r="A388" i="15"/>
  <c r="A414" i="14"/>
  <c r="A306" i="15"/>
  <c r="A332" i="14"/>
  <c r="A384" i="14"/>
  <c r="A358" i="15"/>
  <c r="A254" i="15"/>
  <c r="A280" i="14"/>
  <c r="A420" i="14"/>
  <c r="A394" i="15"/>
  <c r="A350" i="15"/>
  <c r="A376" i="14"/>
  <c r="A249" i="15"/>
  <c r="A275" i="14"/>
  <c r="A285" i="14"/>
  <c r="A259" i="15"/>
  <c r="A359" i="15"/>
  <c r="A385" i="14"/>
  <c r="A250" i="15"/>
  <c r="A276" i="14"/>
  <c r="A372" i="15"/>
  <c r="A398" i="14"/>
  <c r="A394" i="14"/>
  <c r="A368" i="15"/>
  <c r="A279" i="14"/>
  <c r="A253" i="15"/>
  <c r="A298" i="15"/>
  <c r="A324" i="14"/>
  <c r="A383" i="15"/>
  <c r="A409" i="14"/>
  <c r="A274" i="15"/>
  <c r="A300" i="14"/>
  <c r="A341" i="14"/>
  <c r="A315" i="15"/>
  <c r="A305" i="14"/>
  <c r="A279" i="15"/>
  <c r="A331" i="14"/>
  <c r="A305" i="15"/>
  <c r="A337" i="14"/>
  <c r="A311" i="15"/>
  <c r="A358" i="14"/>
  <c r="A332" i="15"/>
  <c r="A335" i="15"/>
  <c r="A361" i="14"/>
  <c r="A389" i="15"/>
  <c r="A415" i="14"/>
  <c r="A405" i="15"/>
  <c r="A431" i="14"/>
  <c r="A398" i="15"/>
  <c r="A424" i="14"/>
  <c r="A456" i="14"/>
  <c r="A430" i="15"/>
  <c r="A428" i="14"/>
  <c r="A402" i="15"/>
  <c r="A277" i="15"/>
  <c r="A303" i="14"/>
  <c r="A324" i="15"/>
  <c r="A350" i="14"/>
  <c r="A269" i="14"/>
  <c r="A243" i="15"/>
  <c r="A372" i="14"/>
  <c r="A346" i="15"/>
  <c r="A272" i="15"/>
  <c r="A298" i="14"/>
  <c r="A400" i="14"/>
  <c r="A374" i="15"/>
  <c r="A375" i="14"/>
  <c r="A349" i="15"/>
  <c r="A347" i="14"/>
  <c r="A321" i="15"/>
  <c r="A401" i="15"/>
  <c r="A427" i="14"/>
  <c r="A333" i="14"/>
  <c r="A307" i="15"/>
  <c r="A319" i="15"/>
  <c r="A345" i="14"/>
  <c r="A360" i="14"/>
  <c r="A334" i="15"/>
  <c r="A317" i="14"/>
  <c r="A291" i="15"/>
  <c r="A331" i="15"/>
  <c r="A357" i="14"/>
  <c r="A443" i="14"/>
  <c r="A417" i="15"/>
  <c r="A379" i="14"/>
  <c r="A353" i="15"/>
  <c r="A330" i="15"/>
  <c r="A356" i="14"/>
  <c r="A419" i="14"/>
  <c r="A393" i="15"/>
  <c r="A440" i="14"/>
  <c r="A414" i="15"/>
  <c r="A369" i="15"/>
  <c r="A395" i="14"/>
  <c r="A411" i="15"/>
  <c r="A437" i="14"/>
  <c r="A370" i="15"/>
  <c r="A396" i="14"/>
  <c r="A318" i="15"/>
  <c r="A344" i="14"/>
  <c r="A374" i="14"/>
  <c r="A348" i="15"/>
  <c r="A283" i="15"/>
  <c r="A309" i="14"/>
  <c r="A455" i="14"/>
  <c r="A429" i="15"/>
  <c r="A270" i="15"/>
  <c r="A296" i="14"/>
  <c r="A436" i="15"/>
  <c r="A462" i="14"/>
  <c r="A294" i="15"/>
  <c r="A320" i="14"/>
  <c r="A351" i="14"/>
  <c r="A325" i="15"/>
  <c r="A347" i="15"/>
  <c r="A373" i="14"/>
  <c r="A268" i="14"/>
  <c r="A242" i="15"/>
  <c r="A399" i="15"/>
  <c r="A425" i="14"/>
  <c r="A396" i="15"/>
  <c r="A422" i="14"/>
  <c r="A381" i="14"/>
  <c r="A355" i="15"/>
  <c r="A266" i="15"/>
  <c r="A292" i="14"/>
  <c r="A378" i="15"/>
  <c r="A404" i="14"/>
  <c r="A315" i="14"/>
  <c r="A289" i="15"/>
  <c r="A408" i="14"/>
  <c r="A382" i="15"/>
  <c r="A461" i="14"/>
  <c r="A435" i="15"/>
  <c r="A294" i="14"/>
  <c r="A268" i="15"/>
  <c r="A390" i="15"/>
  <c r="A416" i="14"/>
  <c r="A252" i="15"/>
  <c r="A278" i="14"/>
  <c r="A326" i="14"/>
  <c r="A300" i="15"/>
  <c r="A454" i="14"/>
  <c r="A428" i="15"/>
  <c r="A314" i="15"/>
  <c r="A340" i="14"/>
  <c r="A281" i="14"/>
  <c r="A255" i="15"/>
  <c r="A427" i="15"/>
  <c r="A453" i="14"/>
  <c r="A311" i="14"/>
  <c r="A285" i="15"/>
  <c r="A362" i="14"/>
  <c r="A336" i="15"/>
  <c r="A316" i="14"/>
  <c r="A290" i="15"/>
  <c r="A330" i="14"/>
  <c r="A304" i="15"/>
  <c r="A447" i="14"/>
  <c r="A421" i="15"/>
  <c r="A329" i="14"/>
  <c r="A303" i="15"/>
  <c r="A346" i="14"/>
  <c r="A320" i="15"/>
  <c r="A288" i="15"/>
  <c r="A314" i="14"/>
  <c r="A436" i="14"/>
  <c r="A410" i="15"/>
  <c r="A379" i="15"/>
  <c r="A405" i="14"/>
  <c r="A272" i="14"/>
  <c r="A246" i="15"/>
  <c r="A380" i="15"/>
  <c r="A406" i="14"/>
  <c r="A420" i="15"/>
  <c r="A446" i="14"/>
  <c r="A263" i="15"/>
  <c r="A289" i="14"/>
  <c r="A353" i="14"/>
  <c r="A327" i="15"/>
  <c r="A354" i="15"/>
  <c r="A380" i="14"/>
  <c r="A262" i="15"/>
  <c r="A288" i="14"/>
  <c r="A318" i="14"/>
  <c r="A292" i="15"/>
  <c r="A391" i="15"/>
  <c r="A417" i="14"/>
  <c r="A365" i="14"/>
  <c r="A339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<sst xmlns="http://schemas.openxmlformats.org/spreadsheetml/2006/main" count="1884" uniqueCount="358">
  <si>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</si>
  <si>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</si>
  <si>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</si>
  <si>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</si>
  <si>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</si>
  <si>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</si>
  <si>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</si>
  <si>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</si>
  <si>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</si>
  <si>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</si>
  <si>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</si>
  <si>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</si>
  <si>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</si>
  <si>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</si>
  <si>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</si>
  <si>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</si>
  <si>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</si>
  <si>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</si>
  <si>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</si>
  <si>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</si>
  <si>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</si>
  <si>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</si>
  <si>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</si>
  <si>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</si>
  <si>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</si>
  <si>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</si>
  <si>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</si>
  <si>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</si>
  <si>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</si>
  <si>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</si>
  <si>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</si>
  <si>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</si>
  <si>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</si>
  <si>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</si>
  <si>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</si>
  <si>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</si>
  <si>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</si>
  <si>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</si>
  <si>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</si>
  <si>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</si>
  <si>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</si>
  <si>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</si>
  <si>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</si>
  <si>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</si>
  <si>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</si>
  <si>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</si>
  <si>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</si>
  <si>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</si>
  <si>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</si>
  <si>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</si>
  <si>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</si>
  <si>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</si>
  <si>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</si>
  <si>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</si>
  <si>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</si>
  <si>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</si>
  <si>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</si>
  <si>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</si>
  <si>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</si>
  <si>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</si>
  <si>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</si>
  <si>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</si>
  <si>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</si>
  <si>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</si>
  <si>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</si>
  <si>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</si>
  <si>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</si>
  <si>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</si>
  <si>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</si>
  <si>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</si>
  <si>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</si>
  <si>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</si>
  <si>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</si>
  <si>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</si>
  <si>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</si>
  <si>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</si>
  <si>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</si>
  <si>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</si>
  <si>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</si>
  <si>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</si>
  <si>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</si>
  <si>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</si>
  <si>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</si>
  <si>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</si>
  <si>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</si>
  <si>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</si>
  <si>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</si>
  <si>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</si>
  <si>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</si>
  <si>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</si>
  <si>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</si>
  <si>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</si>
  <si>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</si>
  <si>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</si>
  <si>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</si>
  <si>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</si>
  <si>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</si>
  <si>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</si>
  <si>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</si>
  <si>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</si>
  <si>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</si>
  <si>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</si>
  <si>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</si>
  <si>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</si>
  <si>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</si>
  <si>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</si>
  <si>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</si>
  <si>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</si>
  <si>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</si>
  <si>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</si>
  <si>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</si>
  <si>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</si>
  <si>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</si>
  <si>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</si>
  <si>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</si>
  <si>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</si>
  <si>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</si>
  <si>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</si>
  <si>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</si>
  <si>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</si>
  <si>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</si>
  <si>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</si>
  <si>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</si>
  <si>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</si>
  <si>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</si>
  <si>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</si>
  <si>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</si>
  <si>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</si>
  <si>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</si>
  <si>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</si>
  <si>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</si>
  <si>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</si>
  <si>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</si>
  <si>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</si>
  <si>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</si>
  <si>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</si>
  <si>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</si>
  <si>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</si>
  <si>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</si>
  <si>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</si>
  <si>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</si>
  <si>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</si>
  <si>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</si>
  <si>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</si>
  <si>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</si>
  <si>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</si>
  <si>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</si>
  <si>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</si>
  <si>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</si>
  <si>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</si>
  <si>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</si>
  <si>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</si>
  <si>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</si>
  <si>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</si>
  <si>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</si>
  <si>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</si>
  <si>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</si>
  <si>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</si>
  <si>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</si>
  <si>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</si>
  <si>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</si>
  <si>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</si>
  <si>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</si>
  <si>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</si>
  <si>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</si>
  <si>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</si>
  <si>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</si>
  <si>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</si>
  <si>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</si>
  <si>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</si>
  <si>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</si>
  <si>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</si>
  <si>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</si>
  <si>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</si>
  <si>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</si>
  <si>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</si>
  <si>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</si>
  <si>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</si>
  <si>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</si>
  <si>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</si>
  <si>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</si>
  <si>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</si>
  <si>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</si>
  <si>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</si>
  <si>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</si>
  <si>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</si>
  <si>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</si>
  <si>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</si>
  <si>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</si>
  <si>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</si>
  <si>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</si>
  <si>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</si>
  <si>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</si>
  <si>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</si>
  <si>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</si>
  <si>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</si>
  <si>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</si>
  <si>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</si>
  <si>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</si>
  <si>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</si>
  <si>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</si>
  <si>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</si>
  <si>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</si>
  <si>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</si>
  <si>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</si>
  <si>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</si>
  <si>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</si>
  <si>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</si>
  <si>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</si>
  <si>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</si>
  <si>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</si>
  <si>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</si>
  <si>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</si>
  <si>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</si>
  <si>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</si>
  <si>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</si>
  <si>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</si>
  <si>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</si>
  <si>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</si>
  <si>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</si>
  <si>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</si>
  <si>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</si>
  <si>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</si>
  <si>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</si>
  <si>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</si>
  <si>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</si>
  <si>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</si>
  <si>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</si>
  <si>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</si>
  <si>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</si>
  <si>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</si>
  <si>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</si>
  <si>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</si>
  <si>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</si>
  <si>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</si>
  <si>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</si>
  <si>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</si>
  <si>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</si>
  <si>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</si>
  <si>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</si>
  <si>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</si>
  <si>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</si>
  <si>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</si>
  <si>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</si>
  <si>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</si>
  <si>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</si>
  <si>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</si>
  <si>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</si>
  <si>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</si>
  <si>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</si>
  <si>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</si>
  <si>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</si>
  <si>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</si>
  <si>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</si>
  <si>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</si>
  <si>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</si>
  <si>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</si>
  <si>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</si>
  <si>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</si>
  <si>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</si>
  <si>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</si>
  <si>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</si>
  <si>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</si>
  <si>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</si>
  <si>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</si>
  <si>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</si>
  <si>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</si>
  <si>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</si>
  <si>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</si>
  <si>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</si>
  <si>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</si>
  <si>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</si>
  <si>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</si>
  <si>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</si>
  <si>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</si>
  <si>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</si>
  <si>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</si>
  <si>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</si>
  <si>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</si>
  <si>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</si>
  <si>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</si>
  <si>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</si>
  <si>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</si>
  <si>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</si>
  <si>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</si>
  <si>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</si>
  <si>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</si>
  <si>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</si>
  <si>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</si>
  <si>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</si>
  <si>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</si>
  <si>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</si>
  <si>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</si>
  <si>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</si>
  <si>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</si>
  <si>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</si>
  <si>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</si>
  <si>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</si>
  <si>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</si>
  <si>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</si>
  <si>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</si>
  <si>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</si>
  <si>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</si>
  <si>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</si>
  <si>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</si>
  <si>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</si>
  <si>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</si>
  <si>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</si>
  <si>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</si>
  <si>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</si>
  <si>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</si>
  <si>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</si>
  <si>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</si>
  <si>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</si>
  <si>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</si>
  <si>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</si>
  <si>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</si>
  <si>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</si>
  <si>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</si>
  <si>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</si>
  <si>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</si>
  <si>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</si>
  <si>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</si>
  <si>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</si>
  <si>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</si>
  <si>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</si>
  <si>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</si>
  <si>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</si>
  <si>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</si>
  <si>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</si>
  <si>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</si>
  <si>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</si>
  <si>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</si>
  <si>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</si>
  <si>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</si>
  <si>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</si>
  <si>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</si>
  <si>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</si>
  <si>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</si>
  <si>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</si>
  <si>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</si>
  <si>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</si>
  <si>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</si>
  <si>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</si>
  <si>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</si>
  <si>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</si>
  <si>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</si>
  <si>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</si>
  <si>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</si>
  <si>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</si>
  <si>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</si>
  <si>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</si>
  <si>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</si>
  <si>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,</t>
  </si>
  <si>
    <t>    Расчеты (обоснования) выплат персоналу, непосредственно НЕ связанному с выполнением работы (доплата до МРОТ)</t>
  </si>
  <si>
    <t>Приложение №1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</si>
  <si>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</si>
  <si>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25.05.2022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</si>
</sst>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82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2" fontId="18" fillId="4" borderId="9" xfId="0" applyNumberFormat="1" applyFont="1" applyFill="1" applyBorder="1" applyAlignment="1">
      <alignment horizontal="center" vertical="top" wrapText="1"/>
    </xf>
    <xf numFmtId="4" fontId="18" fillId="4" borderId="9" xfId="0" applyNumberFormat="1" applyFont="1" applyFill="1" applyBorder="1" applyAlignment="1">
      <alignment horizontal="center" vertical="top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32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53" t="s">
        <v>328</v>
      </c>
      <c r="J1" s="55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54" t="s">
        <v>355</v>
      </c>
      <c r="J2" s="554"/>
      <c r="K2" s="554"/>
      <c r="L2" s="169"/>
      <c r="M2" s="169"/>
    </row>
    <row r="3" spans="1:16" ht="30" x14ac:dyDescent="0.25">
      <c r="A3" s="192" t="s">
        <v>211</v>
      </c>
      <c r="B3" s="555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55"/>
      <c r="D3" s="555"/>
      <c r="E3" s="555"/>
      <c r="F3" s="555"/>
      <c r="G3" s="555"/>
      <c r="H3" s="555"/>
      <c r="I3" s="555"/>
      <c r="J3" s="555"/>
      <c r="K3" s="555"/>
    </row>
    <row r="4" spans="1:16" x14ac:dyDescent="0.25">
      <c r="A4" s="45"/>
      <c r="B4" s="556"/>
      <c r="C4" s="556"/>
      <c r="D4" s="556"/>
      <c r="E4" s="556"/>
      <c r="F4" s="556"/>
      <c r="G4" s="556"/>
      <c r="H4" s="556"/>
      <c r="I4" s="556"/>
      <c r="J4" s="556"/>
      <c r="K4" s="556"/>
    </row>
    <row r="5" spans="1:16" ht="15" customHeight="1" x14ac:dyDescent="0.25">
      <c r="A5" s="557" t="s">
        <v>85</v>
      </c>
      <c r="B5" s="558"/>
      <c r="C5" s="558"/>
      <c r="D5" s="557" t="s">
        <v>32</v>
      </c>
      <c r="E5" s="549"/>
      <c r="F5" s="549"/>
      <c r="G5" s="549"/>
      <c r="H5" s="549"/>
      <c r="I5" s="549"/>
      <c r="J5" s="550"/>
      <c r="K5" s="551" t="s">
        <v>33</v>
      </c>
    </row>
    <row r="6" spans="1:16" ht="120" customHeight="1" x14ac:dyDescent="0.25">
      <c r="A6" s="193" t="s">
        <v>94</v>
      </c>
      <c r="B6" s="194" t="s">
        <v>95</v>
      </c>
      <c r="C6" s="194" t="s">
        <v>96</v>
      </c>
      <c r="D6" s="195" t="s">
        <v>97</v>
      </c>
      <c r="E6" s="196" t="s">
        <v>98</v>
      </c>
      <c r="F6" s="197" t="s">
        <v>103</v>
      </c>
      <c r="G6" s="198" t="s">
        <v>99</v>
      </c>
      <c r="H6" s="198" t="s">
        <v>102</v>
      </c>
      <c r="I6" s="198" t="s">
        <v>100</v>
      </c>
      <c r="J6" s="198" t="s">
        <v>101</v>
      </c>
      <c r="K6" s="552"/>
    </row>
    <row r="7" spans="1:16" x14ac:dyDescent="0.25">
      <c r="A7" s="199">
        <v>1</v>
      </c>
      <c r="B7" s="199">
        <v>2</v>
      </c>
      <c r="C7" s="199">
        <v>3</v>
      </c>
      <c r="D7" s="200">
        <v>4</v>
      </c>
      <c r="E7" s="201">
        <v>5</v>
      </c>
      <c r="F7" s="201">
        <v>6</v>
      </c>
      <c r="G7" s="201">
        <v>7</v>
      </c>
      <c r="H7" s="201">
        <v>8</v>
      </c>
      <c r="I7" s="201">
        <v>9</v>
      </c>
      <c r="J7" s="201">
        <v>10</v>
      </c>
      <c r="K7" s="202">
        <v>11</v>
      </c>
      <c r="N7" s="39"/>
    </row>
    <row r="8" spans="1:16" x14ac:dyDescent="0.25">
      <c r="A8" s="444">
        <f>'инновации+добровольчество0,3664'!I27</f>
        <v>2098984.7102492163</v>
      </c>
      <c r="B8" s="444">
        <f>'инновации+добровольчество0,3664'!G56</f>
        <v>103031.67999999999</v>
      </c>
      <c r="C8" s="444">
        <f>'инновации+добровольчество0,3664'!G74</f>
        <v>297000</v>
      </c>
      <c r="D8" s="445">
        <f>'инновации+добровольчество0,3664'!F118</f>
        <v>126019.623488</v>
      </c>
      <c r="E8" s="446">
        <f>'инновации+добровольчество0,3664'!F186</f>
        <v>209892.24000000002</v>
      </c>
      <c r="F8" s="5">
        <v>0</v>
      </c>
      <c r="G8" s="446">
        <f>'инновации+добровольчество0,3664'!G138</f>
        <v>95366.5864</v>
      </c>
      <c r="H8" s="446">
        <f>'инновации+добровольчество0,3664'!G146</f>
        <v>9160</v>
      </c>
      <c r="I8" s="446">
        <f>'инновации+добровольчество0,3664'!I87+'инновации+добровольчество0,3664'!F98</f>
        <v>1080055.7250112961</v>
      </c>
      <c r="J8" s="5">
        <f>'инновации+добровольчество0,3664'!G104+'инновации+добровольчество0,3664'!F444</f>
        <v>229947.14300800004</v>
      </c>
      <c r="K8" s="203">
        <f>SUM(A8:J8)+0.01</f>
        <v>4249457.7181565128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4" t="s">
        <v>212</v>
      </c>
      <c r="B10" s="555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55"/>
      <c r="D10" s="555"/>
      <c r="E10" s="555"/>
      <c r="F10" s="555"/>
      <c r="G10" s="555"/>
      <c r="H10" s="555"/>
      <c r="I10" s="555"/>
      <c r="J10" s="555"/>
      <c r="K10" s="555"/>
      <c r="N10" s="191" t="s">
        <v>179</v>
      </c>
      <c r="O10" s="205">
        <v>12578775.41</v>
      </c>
      <c r="P10" s="39">
        <f>K8+K15+K23</f>
        <v>12578775.405580003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N7+N15+N23</f>
        <v>0</v>
      </c>
      <c r="P11" s="39"/>
    </row>
    <row r="12" spans="1:16" ht="45" customHeight="1" x14ac:dyDescent="0.25">
      <c r="A12" s="557" t="s">
        <v>85</v>
      </c>
      <c r="B12" s="558"/>
      <c r="C12" s="558"/>
      <c r="D12" s="557" t="s">
        <v>32</v>
      </c>
      <c r="E12" s="549"/>
      <c r="F12" s="549"/>
      <c r="G12" s="549"/>
      <c r="H12" s="549"/>
      <c r="I12" s="549"/>
      <c r="J12" s="550"/>
      <c r="K12" s="551" t="s">
        <v>33</v>
      </c>
      <c r="P12" s="39"/>
    </row>
    <row r="13" spans="1:16" ht="85.15" customHeight="1" x14ac:dyDescent="0.25">
      <c r="A13" s="193" t="s">
        <v>94</v>
      </c>
      <c r="B13" s="194" t="s">
        <v>95</v>
      </c>
      <c r="C13" s="194" t="s">
        <v>96</v>
      </c>
      <c r="D13" s="195" t="s">
        <v>97</v>
      </c>
      <c r="E13" s="196" t="s">
        <v>98</v>
      </c>
      <c r="F13" s="197" t="s">
        <v>103</v>
      </c>
      <c r="G13" s="198" t="s">
        <v>99</v>
      </c>
      <c r="H13" s="198" t="s">
        <v>102</v>
      </c>
      <c r="I13" s="198" t="s">
        <v>100</v>
      </c>
      <c r="J13" s="198" t="s">
        <v>101</v>
      </c>
      <c r="K13" s="552"/>
      <c r="P13" s="39"/>
    </row>
    <row r="14" spans="1:16" x14ac:dyDescent="0.25">
      <c r="A14" s="206">
        <v>1</v>
      </c>
      <c r="B14" s="206">
        <v>2</v>
      </c>
      <c r="C14" s="206">
        <v>3</v>
      </c>
      <c r="D14" s="207">
        <v>4</v>
      </c>
      <c r="E14" s="201">
        <v>6</v>
      </c>
      <c r="F14" s="201">
        <v>7</v>
      </c>
      <c r="G14" s="201">
        <v>8</v>
      </c>
      <c r="H14" s="201">
        <v>9</v>
      </c>
      <c r="I14" s="201">
        <v>10</v>
      </c>
      <c r="J14" s="201">
        <v>11</v>
      </c>
      <c r="K14" s="202">
        <v>12</v>
      </c>
    </row>
    <row r="15" spans="1:16" x14ac:dyDescent="0.25">
      <c r="A15" s="444">
        <f>'патриотика0,3664'!I26</f>
        <v>2098984.7102492163</v>
      </c>
      <c r="B15" s="444">
        <f>'патриотика0,3664'!G152</f>
        <v>103031.67999999999</v>
      </c>
      <c r="C15" s="444">
        <f>'патриотика0,3664'!G84</f>
        <v>999900</v>
      </c>
      <c r="D15" s="445">
        <f>'патриотика0,3664'!F133</f>
        <v>126019.623488</v>
      </c>
      <c r="E15" s="446">
        <f>'патриотика0,3664'!F210</f>
        <v>209892.24000000002</v>
      </c>
      <c r="F15" s="5">
        <v>0</v>
      </c>
      <c r="G15" s="446">
        <f>'патриотика0,3664'!G163</f>
        <v>95366.5864</v>
      </c>
      <c r="H15" s="446">
        <f>'патриотика0,3664'!G171</f>
        <v>9160</v>
      </c>
      <c r="I15" s="446">
        <f>'патриотика0,3664'!I99+'патриотика0,3664'!F109</f>
        <v>1080055.7250112961</v>
      </c>
      <c r="J15" s="5">
        <f>'патриотика0,3664'!G139+'патриотика0,3664'!F463</f>
        <v>229947.14300800004</v>
      </c>
      <c r="K15" s="203">
        <f>SUM(A15:J15)+0.01</f>
        <v>4952357.7181565128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4" t="s">
        <v>212</v>
      </c>
      <c r="B18" s="555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55"/>
      <c r="D18" s="555"/>
      <c r="E18" s="555"/>
      <c r="F18" s="555"/>
      <c r="G18" s="555"/>
      <c r="H18" s="555"/>
      <c r="I18" s="555"/>
      <c r="J18" s="555"/>
      <c r="K18" s="55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46" t="s">
        <v>42</v>
      </c>
      <c r="B20" s="547"/>
      <c r="C20" s="547"/>
      <c r="D20" s="548" t="s">
        <v>32</v>
      </c>
      <c r="E20" s="549"/>
      <c r="F20" s="549"/>
      <c r="G20" s="549"/>
      <c r="H20" s="549"/>
      <c r="I20" s="549"/>
      <c r="J20" s="550"/>
      <c r="K20" s="551" t="s">
        <v>33</v>
      </c>
    </row>
    <row r="21" spans="1:14" ht="84" customHeight="1" x14ac:dyDescent="0.25">
      <c r="A21" s="197" t="s">
        <v>94</v>
      </c>
      <c r="B21" s="197" t="s">
        <v>95</v>
      </c>
      <c r="C21" s="197" t="s">
        <v>96</v>
      </c>
      <c r="D21" s="208" t="s">
        <v>97</v>
      </c>
      <c r="E21" s="209" t="s">
        <v>98</v>
      </c>
      <c r="F21" s="197" t="s">
        <v>103</v>
      </c>
      <c r="G21" s="210" t="s">
        <v>99</v>
      </c>
      <c r="H21" s="210" t="s">
        <v>102</v>
      </c>
      <c r="I21" s="210" t="s">
        <v>100</v>
      </c>
      <c r="J21" s="210" t="s">
        <v>101</v>
      </c>
      <c r="K21" s="552"/>
    </row>
    <row r="22" spans="1:14" x14ac:dyDescent="0.25">
      <c r="A22" s="206">
        <v>1</v>
      </c>
      <c r="B22" s="206">
        <v>2</v>
      </c>
      <c r="C22" s="206">
        <v>3</v>
      </c>
      <c r="D22" s="200">
        <v>5</v>
      </c>
      <c r="E22" s="201">
        <v>6</v>
      </c>
      <c r="F22" s="201">
        <v>7</v>
      </c>
      <c r="G22" s="201">
        <v>8</v>
      </c>
      <c r="H22" s="201">
        <v>9</v>
      </c>
      <c r="I22" s="201">
        <v>10</v>
      </c>
      <c r="J22" s="201">
        <v>11</v>
      </c>
      <c r="K22" s="202">
        <v>12</v>
      </c>
    </row>
    <row r="23" spans="1:14" x14ac:dyDescent="0.25">
      <c r="A23" s="444">
        <f>'таланты+инициативы0,2672'!I26</f>
        <v>1530700.6449415684</v>
      </c>
      <c r="B23" s="444">
        <f>'таланты+инициативы0,2672'!G138</f>
        <v>75136.639999999999</v>
      </c>
      <c r="C23" s="444">
        <f>'таланты+инициативы0,2672'!G76</f>
        <v>494600</v>
      </c>
      <c r="D23" s="445">
        <f>'таланты+инициативы0,2672'!F123</f>
        <v>91900.763024000014</v>
      </c>
      <c r="E23" s="446">
        <f>'таланты+инициативы0,2672'!F184</f>
        <v>153065.52999999994</v>
      </c>
      <c r="F23" s="5">
        <v>0</v>
      </c>
      <c r="G23" s="446">
        <f>'таланты+инициативы0,2672'!G149</f>
        <v>69546.817200000005</v>
      </c>
      <c r="H23" s="446">
        <f>'таланты+инициативы0,2672'!G157</f>
        <v>6680</v>
      </c>
      <c r="I23" s="446">
        <f>'таланты+инициативы0,2672'!I98+'таланты+инициативы0,2672'!F109</f>
        <v>787638.87011740811</v>
      </c>
      <c r="J23" s="5">
        <f>'таланты+инициативы0,2672'!G128+'таланты+инициативы0,2672'!F437</f>
        <v>167690.713984</v>
      </c>
      <c r="K23" s="203">
        <f>SUM(A23:J23)-0.01</f>
        <v>3376959.9692669762</v>
      </c>
      <c r="N23" s="39"/>
    </row>
    <row r="24" spans="1:14" x14ac:dyDescent="0.25">
      <c r="A24" s="45"/>
      <c r="B24" s="45"/>
      <c r="C24" s="45"/>
      <c r="D24" s="185"/>
      <c r="E24" s="45"/>
      <c r="F24" s="45"/>
      <c r="G24" s="45"/>
      <c r="H24" s="45"/>
      <c r="I24" s="45"/>
      <c r="J24" s="45"/>
      <c r="K24" s="45"/>
    </row>
    <row r="26" spans="1:14" x14ac:dyDescent="0.25">
      <c r="B26" s="205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workbookViewId="0">
      <selection activeCell="E133" sqref="A1:E338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82" t="s">
        <v>356</v>
      </c>
      <c r="E1" s="582"/>
      <c r="F1" s="142"/>
    </row>
    <row r="3" spans="1:6" x14ac:dyDescent="0.25">
      <c r="A3" s="583" t="s">
        <v>126</v>
      </c>
      <c r="B3" s="583"/>
      <c r="C3" s="583"/>
      <c r="D3" s="583"/>
      <c r="E3" s="583"/>
    </row>
    <row r="4" spans="1:6" ht="35.450000000000003" customHeight="1" x14ac:dyDescent="0.25">
      <c r="A4" s="584" t="s">
        <v>150</v>
      </c>
      <c r="B4" s="584"/>
      <c r="C4" s="584"/>
      <c r="D4" s="584"/>
      <c r="E4" s="584"/>
    </row>
    <row r="5" spans="1:6" ht="60" x14ac:dyDescent="0.25">
      <c r="A5" s="103" t="s">
        <v>127</v>
      </c>
      <c r="B5" s="104" t="s">
        <v>128</v>
      </c>
      <c r="C5" s="103" t="s">
        <v>129</v>
      </c>
      <c r="D5" s="103" t="s">
        <v>130</v>
      </c>
      <c r="E5" s="103" t="s">
        <v>131</v>
      </c>
    </row>
    <row r="6" spans="1:6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</row>
    <row r="7" spans="1:6" ht="37.15" customHeight="1" x14ac:dyDescent="0.25">
      <c r="A7" s="566" t="s">
        <v>50</v>
      </c>
      <c r="B7" s="565" t="s">
        <v>151</v>
      </c>
      <c r="C7" s="585" t="s">
        <v>132</v>
      </c>
      <c r="D7" s="586"/>
      <c r="E7" s="587"/>
    </row>
    <row r="8" spans="1:6" ht="14.45" customHeight="1" x14ac:dyDescent="0.25">
      <c r="A8" s="566"/>
      <c r="B8" s="565"/>
      <c r="C8" s="588" t="s">
        <v>133</v>
      </c>
      <c r="D8" s="589"/>
      <c r="E8" s="590"/>
    </row>
    <row r="9" spans="1:6" ht="15" customHeight="1" x14ac:dyDescent="0.25">
      <c r="A9" s="566"/>
      <c r="B9" s="565"/>
      <c r="C9" s="108" t="s">
        <v>140</v>
      </c>
      <c r="D9" s="107" t="s">
        <v>134</v>
      </c>
      <c r="E9" s="235">
        <f>'инновации+добровольчество0,3664'!D26</f>
        <v>2.0518399999999999</v>
      </c>
    </row>
    <row r="10" spans="1:6" ht="15" customHeight="1" x14ac:dyDescent="0.25">
      <c r="A10" s="566"/>
      <c r="B10" s="565"/>
      <c r="C10" s="108" t="s">
        <v>93</v>
      </c>
      <c r="D10" s="106" t="s">
        <v>134</v>
      </c>
      <c r="E10" s="236">
        <f>'инновации+добровольчество0,3664'!D25</f>
        <v>0.3664</v>
      </c>
    </row>
    <row r="11" spans="1:6" ht="13.9" customHeight="1" x14ac:dyDescent="0.25">
      <c r="A11" s="566"/>
      <c r="B11" s="565"/>
      <c r="C11" s="579" t="s">
        <v>144</v>
      </c>
      <c r="D11" s="580"/>
      <c r="E11" s="581"/>
    </row>
    <row r="12" spans="1:6" ht="40.15" customHeight="1" x14ac:dyDescent="0.25">
      <c r="A12" s="566"/>
      <c r="B12" s="565"/>
      <c r="C12" s="120" t="s">
        <v>196</v>
      </c>
      <c r="D12" s="100" t="s">
        <v>39</v>
      </c>
      <c r="E12" s="230">
        <f>'инновации+добровольчество0,3664'!E53</f>
        <v>27.846399999999999</v>
      </c>
    </row>
    <row r="13" spans="1:6" ht="25.15" customHeight="1" x14ac:dyDescent="0.25">
      <c r="A13" s="566"/>
      <c r="B13" s="565"/>
      <c r="C13" s="120" t="s">
        <v>197</v>
      </c>
      <c r="D13" s="100" t="s">
        <v>39</v>
      </c>
      <c r="E13" s="230">
        <f>'инновации+добровольчество0,3664'!E54</f>
        <v>6.9615999999999998</v>
      </c>
    </row>
    <row r="14" spans="1:6" ht="21" customHeight="1" x14ac:dyDescent="0.25">
      <c r="A14" s="566"/>
      <c r="B14" s="565"/>
      <c r="C14" s="120" t="s">
        <v>198</v>
      </c>
      <c r="D14" s="100" t="s">
        <v>39</v>
      </c>
      <c r="E14" s="230">
        <f>'инновации+добровольчество0,3664'!E55</f>
        <v>20.884799999999998</v>
      </c>
    </row>
    <row r="15" spans="1:6" ht="32.25" customHeight="1" x14ac:dyDescent="0.25">
      <c r="A15" s="566"/>
      <c r="B15" s="565"/>
      <c r="C15" s="567" t="s">
        <v>145</v>
      </c>
      <c r="D15" s="568"/>
      <c r="E15" s="569"/>
    </row>
    <row r="16" spans="1:6" ht="30" customHeight="1" x14ac:dyDescent="0.25">
      <c r="A16" s="566"/>
      <c r="B16" s="565"/>
      <c r="C16" s="110" t="str">
        <f>'инновации+добровольчество0,3664'!A64</f>
        <v>Поддержка проектов в рамках грантового конкурса Территория Красноярский край</v>
      </c>
      <c r="D16" s="278" t="str">
        <f>'инновации+добровольчество0,3664'!D64</f>
        <v>ед</v>
      </c>
      <c r="E16" s="168">
        <f>'инновации+добровольчество0,3664'!E64</f>
        <v>1</v>
      </c>
    </row>
    <row r="17" spans="1:5" ht="16.899999999999999" customHeight="1" x14ac:dyDescent="0.25">
      <c r="A17" s="566"/>
      <c r="B17" s="565"/>
      <c r="C17" s="110" t="str">
        <f>'инновации+добровольчество0,3664'!A65</f>
        <v>Наградная продукция к мероприятим</v>
      </c>
      <c r="D17" s="278" t="str">
        <f>'инновации+добровольчество0,3664'!D65</f>
        <v>сут</v>
      </c>
      <c r="E17" s="168">
        <f>'инновации+добровольчество0,3664'!E65</f>
        <v>19</v>
      </c>
    </row>
    <row r="18" spans="1:5" ht="16.899999999999999" hidden="1" customHeight="1" x14ac:dyDescent="0.25">
      <c r="A18" s="566"/>
      <c r="B18" s="565"/>
      <c r="C18" s="110" t="str">
        <f>'инновации+добровольчество0,3664'!A68</f>
        <v>Проживание детей 6 чел</v>
      </c>
      <c r="D18" s="278" t="str">
        <f>'инновации+добровольчество0,3664'!D68</f>
        <v>сут</v>
      </c>
      <c r="E18" s="168">
        <f>'инновации+добровольчество0,3664'!E68</f>
        <v>0</v>
      </c>
    </row>
    <row r="19" spans="1:5" ht="16.899999999999999" hidden="1" customHeight="1" x14ac:dyDescent="0.25">
      <c r="A19" s="566"/>
      <c r="B19" s="565"/>
      <c r="C19" s="110" t="str">
        <f>'инновации+добровольчество0,3664'!A69</f>
        <v>Суточные детей 6 чел</v>
      </c>
      <c r="D19" s="278" t="str">
        <f>'инновации+добровольчество0,3664'!D69</f>
        <v>сут</v>
      </c>
      <c r="E19" s="168">
        <f>'инновации+добровольчество0,3664'!E69</f>
        <v>0</v>
      </c>
    </row>
    <row r="20" spans="1:5" ht="16.899999999999999" hidden="1" customHeight="1" x14ac:dyDescent="0.25">
      <c r="A20" s="566"/>
      <c r="B20" s="565"/>
      <c r="C20" s="110" t="str">
        <f>'инновации+добровольчество0,3664'!A70</f>
        <v>Проекты Территория 2020</v>
      </c>
      <c r="D20" s="278">
        <f>'инновации+добровольчество0,3664'!D70</f>
        <v>0</v>
      </c>
      <c r="E20" s="168">
        <f>'инновации+добровольчество0,3664'!E70</f>
        <v>0</v>
      </c>
    </row>
    <row r="21" spans="1:5" ht="16.899999999999999" hidden="1" customHeight="1" x14ac:dyDescent="0.25">
      <c r="A21" s="566"/>
      <c r="B21" s="565"/>
      <c r="C21" s="110" t="str">
        <f>'инновации+добровольчество0,3664'!A71</f>
        <v>Расходные материалы по проектам</v>
      </c>
      <c r="D21" s="278" t="str">
        <f>'инновации+добровольчество0,3664'!D71</f>
        <v>шт</v>
      </c>
      <c r="E21" s="168">
        <f>'инновации+добровольчество0,3664'!E71</f>
        <v>0</v>
      </c>
    </row>
    <row r="22" spans="1:5" ht="16.899999999999999" hidden="1" customHeight="1" x14ac:dyDescent="0.25">
      <c r="A22" s="566"/>
      <c r="B22" s="565"/>
      <c r="C22" s="110" t="str">
        <f>'инновации+добровольчество0,3664'!A72</f>
        <v>Расходные материалы к мероприятиям</v>
      </c>
      <c r="D22" s="278" t="str">
        <f>'инновации+добровольчество0,3664'!D72</f>
        <v>шт</v>
      </c>
      <c r="E22" s="168">
        <f>'инновации+добровольчество0,3664'!E72</f>
        <v>0</v>
      </c>
    </row>
    <row r="23" spans="1:5" ht="16.899999999999999" hidden="1" customHeight="1" x14ac:dyDescent="0.25">
      <c r="A23" s="566"/>
      <c r="B23" s="565"/>
      <c r="C23" s="110" t="str">
        <f>'инновации+добровольчество0,3664'!A73</f>
        <v>Наградная продукция к мероприятим</v>
      </c>
      <c r="D23" s="278" t="str">
        <f>'инновации+добровольчество0,3664'!D73</f>
        <v>шт</v>
      </c>
      <c r="E23" s="168">
        <f>'инновации+добровольчество0,3664'!E73</f>
        <v>0</v>
      </c>
    </row>
    <row r="24" spans="1:5" ht="16.899999999999999" hidden="1" customHeight="1" x14ac:dyDescent="0.25">
      <c r="A24" s="566"/>
      <c r="B24" s="565"/>
      <c r="C24" s="110" t="e">
        <f>'инновации+добровольчество0,3664'!#REF!</f>
        <v>#REF!</v>
      </c>
      <c r="D24" s="278" t="e">
        <f>'инновации+добровольчество0,3664'!#REF!</f>
        <v>#REF!</v>
      </c>
      <c r="E24" s="168" t="e">
        <f>'инновации+добровольчество0,3664'!#REF!</f>
        <v>#REF!</v>
      </c>
    </row>
    <row r="25" spans="1:5" ht="16.899999999999999" hidden="1" customHeight="1" x14ac:dyDescent="0.25">
      <c r="A25" s="566"/>
      <c r="B25" s="565"/>
      <c r="C25" s="110" t="e">
        <f>'инновации+добровольчество0,3664'!#REF!</f>
        <v>#REF!</v>
      </c>
      <c r="D25" s="278" t="e">
        <f>'инновации+добровольчество0,3664'!#REF!</f>
        <v>#REF!</v>
      </c>
      <c r="E25" s="168" t="e">
        <f>'инновации+добровольчество0,3664'!#REF!</f>
        <v>#REF!</v>
      </c>
    </row>
    <row r="26" spans="1:5" ht="16.899999999999999" hidden="1" customHeight="1" x14ac:dyDescent="0.25">
      <c r="A26" s="566"/>
      <c r="B26" s="565"/>
      <c r="C26" s="110" t="e">
        <f>'инновации+добровольчество0,3664'!#REF!</f>
        <v>#REF!</v>
      </c>
      <c r="D26" s="278" t="e">
        <f>'инновации+добровольчество0,3664'!#REF!</f>
        <v>#REF!</v>
      </c>
      <c r="E26" s="168" t="e">
        <f>'инновации+добровольчество0,3664'!#REF!</f>
        <v>#REF!</v>
      </c>
    </row>
    <row r="27" spans="1:5" ht="16.899999999999999" hidden="1" customHeight="1" x14ac:dyDescent="0.25">
      <c r="A27" s="566"/>
      <c r="B27" s="565"/>
      <c r="C27" s="110" t="e">
        <f>'инновации+добровольчество0,3664'!#REF!</f>
        <v>#REF!</v>
      </c>
      <c r="D27" s="278" t="e">
        <f>'инновации+добровольчество0,3664'!#REF!</f>
        <v>#REF!</v>
      </c>
      <c r="E27" s="168" t="e">
        <f>'инновации+добровольчество0,3664'!#REF!</f>
        <v>#REF!</v>
      </c>
    </row>
    <row r="28" spans="1:5" ht="21.75" hidden="1" customHeight="1" x14ac:dyDescent="0.25">
      <c r="A28" s="566"/>
      <c r="B28" s="565"/>
      <c r="C28" s="110" t="e">
        <f>'инновации+добровольчество0,3664'!#REF!</f>
        <v>#REF!</v>
      </c>
      <c r="D28" s="278" t="e">
        <f>'инновации+добровольчество0,3664'!#REF!</f>
        <v>#REF!</v>
      </c>
      <c r="E28" s="168" t="e">
        <f>'инновации+добровольчество0,3664'!#REF!</f>
        <v>#REF!</v>
      </c>
    </row>
    <row r="29" spans="1:5" ht="14.45" hidden="1" customHeight="1" x14ac:dyDescent="0.25">
      <c r="A29" s="566"/>
      <c r="B29" s="565"/>
      <c r="C29" s="110" t="e">
        <f>'инновации+добровольчество0,3664'!#REF!</f>
        <v>#REF!</v>
      </c>
      <c r="D29" s="278" t="e">
        <f>'инновации+добровольчество0,3664'!#REF!</f>
        <v>#REF!</v>
      </c>
      <c r="E29" s="168" t="e">
        <f>'инновации+добровольчество0,3664'!#REF!</f>
        <v>#REF!</v>
      </c>
    </row>
    <row r="30" spans="1:5" ht="12" hidden="1" customHeight="1" x14ac:dyDescent="0.25">
      <c r="A30" s="566"/>
      <c r="B30" s="565"/>
      <c r="C30" s="110" t="e">
        <f>'инновации+добровольчество0,3664'!#REF!</f>
        <v>#REF!</v>
      </c>
      <c r="D30" s="278" t="e">
        <f>'инновации+добровольчество0,3664'!#REF!</f>
        <v>#REF!</v>
      </c>
      <c r="E30" s="168" t="e">
        <f>'инновации+добровольчество0,3664'!#REF!</f>
        <v>#REF!</v>
      </c>
    </row>
    <row r="31" spans="1:5" ht="31.5" hidden="1" customHeight="1" x14ac:dyDescent="0.25">
      <c r="A31" s="566"/>
      <c r="B31" s="565"/>
      <c r="C31" s="110" t="e">
        <f>'инновации+добровольчество0,3664'!#REF!</f>
        <v>#REF!</v>
      </c>
      <c r="D31" s="278" t="e">
        <f>'инновации+добровольчество0,3664'!#REF!</f>
        <v>#REF!</v>
      </c>
      <c r="E31" s="168" t="e">
        <f>'инновации+добровольчество0,3664'!#REF!</f>
        <v>#REF!</v>
      </c>
    </row>
    <row r="32" spans="1:5" ht="31.15" hidden="1" customHeight="1" x14ac:dyDescent="0.25">
      <c r="A32" s="566"/>
      <c r="B32" s="565"/>
      <c r="C32" s="110" t="e">
        <f>'инновации+добровольчество0,3664'!#REF!</f>
        <v>#REF!</v>
      </c>
      <c r="D32" s="278" t="e">
        <f>'инновации+добровольчество0,3664'!#REF!</f>
        <v>#REF!</v>
      </c>
      <c r="E32" s="168" t="e">
        <f>'инновации+добровольчество0,3664'!#REF!</f>
        <v>#REF!</v>
      </c>
    </row>
    <row r="33" spans="1:5" ht="12" customHeight="1" x14ac:dyDescent="0.25">
      <c r="A33" s="566"/>
      <c r="B33" s="565"/>
      <c r="C33" s="570" t="s">
        <v>135</v>
      </c>
      <c r="D33" s="571"/>
      <c r="E33" s="572"/>
    </row>
    <row r="34" spans="1:5" ht="12" customHeight="1" x14ac:dyDescent="0.25">
      <c r="A34" s="566"/>
      <c r="B34" s="565"/>
      <c r="C34" s="570" t="s">
        <v>136</v>
      </c>
      <c r="D34" s="571"/>
      <c r="E34" s="572"/>
    </row>
    <row r="35" spans="1:5" ht="21" customHeight="1" x14ac:dyDescent="0.25">
      <c r="A35" s="566"/>
      <c r="B35" s="565"/>
      <c r="C35" s="12" t="str">
        <f>'инновации+добровольчество0,3664'!A112</f>
        <v>Теплоэнергия</v>
      </c>
      <c r="D35" s="116" t="str">
        <f>'инновации+добровольчество0,3664'!B112</f>
        <v>Гкал</v>
      </c>
      <c r="E35" s="117">
        <f>'инновации+добровольчество0,3664'!D112</f>
        <v>20.152000000000001</v>
      </c>
    </row>
    <row r="36" spans="1:5" ht="12" customHeight="1" x14ac:dyDescent="0.25">
      <c r="A36" s="566"/>
      <c r="B36" s="565"/>
      <c r="C36" s="12" t="str">
        <f>'инновации+добровольчество0,3664'!A113</f>
        <v xml:space="preserve">Водоснабжение </v>
      </c>
      <c r="D36" s="116" t="str">
        <f>'инновации+добровольчество0,3664'!B113</f>
        <v>м2</v>
      </c>
      <c r="E36" s="117">
        <f>'инновации+добровольчество0,3664'!D113</f>
        <v>38.948320000000002</v>
      </c>
    </row>
    <row r="37" spans="1:5" ht="12" customHeight="1" x14ac:dyDescent="0.25">
      <c r="A37" s="566"/>
      <c r="B37" s="565"/>
      <c r="C37" s="12" t="str">
        <f>'инновации+добровольчество0,3664'!A114</f>
        <v>Водоотведение (септик)</v>
      </c>
      <c r="D37" s="116" t="str">
        <f>'инновации+добровольчество0,3664'!B114</f>
        <v>м3</v>
      </c>
      <c r="E37" s="117">
        <f>'инновации+добровольчество0,3664'!D114</f>
        <v>1.0992</v>
      </c>
    </row>
    <row r="38" spans="1:5" ht="12" customHeight="1" x14ac:dyDescent="0.25">
      <c r="A38" s="566"/>
      <c r="B38" s="565"/>
      <c r="C38" s="12" t="str">
        <f>'инновации+добровольчество0,3664'!A115</f>
        <v>Электроэнергия</v>
      </c>
      <c r="D38" s="116" t="str">
        <f>'инновации+добровольчество0,3664'!B115</f>
        <v>МВт час.</v>
      </c>
      <c r="E38" s="117">
        <f>'инновации+добровольчество0,3664'!D115</f>
        <v>2.1983999999999999</v>
      </c>
    </row>
    <row r="39" spans="1:5" ht="12" customHeight="1" x14ac:dyDescent="0.25">
      <c r="A39" s="566"/>
      <c r="B39" s="565"/>
      <c r="C39" s="12" t="str">
        <f>'инновации+добровольчество0,3664'!A116</f>
        <v>ТКО</v>
      </c>
      <c r="D39" s="116" t="str">
        <f>'инновации+добровольчество0,3664'!B116</f>
        <v>договор</v>
      </c>
      <c r="E39" s="117">
        <f>'инновации+добровольчество0,3664'!D116</f>
        <v>2.9312</v>
      </c>
    </row>
    <row r="40" spans="1:5" ht="14.45" customHeight="1" x14ac:dyDescent="0.25">
      <c r="A40" s="566"/>
      <c r="B40" s="565"/>
      <c r="C40" s="255" t="str">
        <f>'инновации+добровольчество0,3664'!A117</f>
        <v>Электроэнергия (резерв)</v>
      </c>
      <c r="D40" s="255" t="str">
        <f>'инновации+добровольчество0,3664'!B117</f>
        <v>МВт час.</v>
      </c>
      <c r="E40" s="116">
        <f>'инновации+добровольчество0,3664'!D117</f>
        <v>1.8320000000000001</v>
      </c>
    </row>
    <row r="41" spans="1:5" ht="26.25" customHeight="1" x14ac:dyDescent="0.25">
      <c r="A41" s="566"/>
      <c r="B41" s="565"/>
      <c r="C41" s="573" t="s">
        <v>137</v>
      </c>
      <c r="D41" s="574"/>
      <c r="E41" s="575"/>
    </row>
    <row r="42" spans="1:5" ht="14.45" customHeight="1" x14ac:dyDescent="0.25">
      <c r="A42" s="566"/>
      <c r="B42" s="565"/>
      <c r="C42" s="124" t="str">
        <f>'инновации+добровольчество0,3664'!A155</f>
        <v>Профилактическая дезинфекция</v>
      </c>
      <c r="D42" s="116" t="s">
        <v>22</v>
      </c>
      <c r="E42" s="237">
        <f>'инновации+добровольчество0,3664'!D155</f>
        <v>0.3664</v>
      </c>
    </row>
    <row r="43" spans="1:5" ht="14.45" customHeight="1" x14ac:dyDescent="0.25">
      <c r="A43" s="566"/>
      <c r="B43" s="565"/>
      <c r="C43" s="124" t="str">
        <f>'инновации+добровольчество0,3664'!A156</f>
        <v>Обслуживание системы видеонаблюдения</v>
      </c>
      <c r="D43" s="116" t="s">
        <v>22</v>
      </c>
      <c r="E43" s="237">
        <f>'инновации+добровольчество0,3664'!D156</f>
        <v>4.3967999999999998</v>
      </c>
    </row>
    <row r="44" spans="1:5" ht="14.45" customHeight="1" x14ac:dyDescent="0.25">
      <c r="A44" s="566"/>
      <c r="B44" s="565"/>
      <c r="C44" s="124" t="str">
        <f>'инновации+добровольчество0,3664'!A157</f>
        <v>Комплексное обслуживание системы тепловодоснабжения и конструктивных элементов здания</v>
      </c>
      <c r="D44" s="116" t="s">
        <v>22</v>
      </c>
      <c r="E44" s="237">
        <f>'инновации+добровольчество0,3664'!D157</f>
        <v>0.3664</v>
      </c>
    </row>
    <row r="45" spans="1:5" ht="14.45" customHeight="1" x14ac:dyDescent="0.25">
      <c r="A45" s="566"/>
      <c r="B45" s="565"/>
      <c r="C45" s="124" t="str">
        <f>'инновации+добровольчество0,3664'!A158</f>
        <v>Договор осмотр технического состояния автомобиля</v>
      </c>
      <c r="D45" s="116" t="s">
        <v>22</v>
      </c>
      <c r="E45" s="237">
        <f>'инновации+добровольчество0,3664'!D158</f>
        <v>54.96</v>
      </c>
    </row>
    <row r="46" spans="1:5" ht="14.45" customHeight="1" x14ac:dyDescent="0.25">
      <c r="A46" s="566"/>
      <c r="B46" s="565"/>
      <c r="C46" s="124" t="str">
        <f>'инновации+добровольчество0,3664'!A159</f>
        <v>Техническое обслуживание систем пожарной сигнализации</v>
      </c>
      <c r="D46" s="116" t="s">
        <v>22</v>
      </c>
      <c r="E46" s="237">
        <f>'инновации+добровольчество0,3664'!D159</f>
        <v>4.3967999999999998</v>
      </c>
    </row>
    <row r="47" spans="1:5" ht="22.5" customHeight="1" x14ac:dyDescent="0.25">
      <c r="A47" s="566"/>
      <c r="B47" s="565"/>
      <c r="C47" s="124" t="str">
        <f>'инновации+добровольчество0,3664'!A160</f>
        <v>Заправка катриджей</v>
      </c>
      <c r="D47" s="116" t="s">
        <v>22</v>
      </c>
      <c r="E47" s="237">
        <f>'инновации+добровольчество0,3664'!D160</f>
        <v>3.6640000000000001</v>
      </c>
    </row>
    <row r="48" spans="1:5" ht="19.5" customHeight="1" x14ac:dyDescent="0.25">
      <c r="A48" s="566"/>
      <c r="B48" s="565"/>
      <c r="C48" s="124" t="str">
        <f>'инновации+добровольчество0,3664'!A161</f>
        <v>ремонт оборудования</v>
      </c>
      <c r="D48" s="116" t="s">
        <v>22</v>
      </c>
      <c r="E48" s="237">
        <f>'инновации+добровольчество0,3664'!D161</f>
        <v>0.3664</v>
      </c>
    </row>
    <row r="49" spans="1:5" ht="13.5" customHeight="1" x14ac:dyDescent="0.25">
      <c r="A49" s="566"/>
      <c r="B49" s="565"/>
      <c r="C49" s="124" t="str">
        <f>'инновации+добровольчество0,3664'!A162</f>
        <v>Возмещение мед осмотра (112/212)</v>
      </c>
      <c r="D49" s="116" t="s">
        <v>22</v>
      </c>
      <c r="E49" s="237">
        <f>'инновации+добровольчество0,3664'!D162</f>
        <v>0.73280000000000001</v>
      </c>
    </row>
    <row r="50" spans="1:5" ht="17.25" customHeight="1" x14ac:dyDescent="0.25">
      <c r="A50" s="566"/>
      <c r="B50" s="565"/>
      <c r="C50" s="124" t="str">
        <f>'инновации+добровольчество0,3664'!A163</f>
        <v>Услуги СЕМИС подписка</v>
      </c>
      <c r="D50" s="116" t="s">
        <v>22</v>
      </c>
      <c r="E50" s="237">
        <f>'инновации+добровольчество0,3664'!D163</f>
        <v>0.3664</v>
      </c>
    </row>
    <row r="51" spans="1:5" ht="35.25" customHeight="1" x14ac:dyDescent="0.25">
      <c r="A51" s="566"/>
      <c r="B51" s="565"/>
      <c r="C51" s="124" t="str">
        <f>'инновации+добровольчество0,3664'!A164</f>
        <v>Изготовление площадки на заднем дворе учреждения</v>
      </c>
      <c r="D51" s="116" t="s">
        <v>22</v>
      </c>
      <c r="E51" s="237">
        <f>'инновации+добровольчество0,3664'!D164</f>
        <v>0.3664</v>
      </c>
    </row>
    <row r="52" spans="1:5" ht="20.25" customHeight="1" x14ac:dyDescent="0.25">
      <c r="A52" s="566"/>
      <c r="B52" s="565"/>
      <c r="C52" s="124" t="str">
        <f>'инновации+добровольчество0,3664'!A165</f>
        <v>Предрейсовое медицинское обследование 200дней*85руб</v>
      </c>
      <c r="D52" s="116" t="s">
        <v>22</v>
      </c>
      <c r="E52" s="237">
        <f>'инновации+добровольчество0,3664'!D165</f>
        <v>90.500799999999998</v>
      </c>
    </row>
    <row r="53" spans="1:5" x14ac:dyDescent="0.25">
      <c r="A53" s="566"/>
      <c r="B53" s="565"/>
      <c r="C53" s="124" t="str">
        <f>'инновации+добровольчество0,3664'!A166</f>
        <v xml:space="preserve">Услуги охраны  </v>
      </c>
      <c r="D53" s="116" t="s">
        <v>22</v>
      </c>
      <c r="E53" s="237">
        <f>'инновации+добровольчество0,3664'!D166</f>
        <v>4.3967999999999998</v>
      </c>
    </row>
    <row r="54" spans="1:5" ht="18" customHeight="1" x14ac:dyDescent="0.25">
      <c r="A54" s="566"/>
      <c r="B54" s="565"/>
      <c r="C54" s="124" t="str">
        <f>'инновации+добровольчество0,3664'!A167</f>
        <v>Обслуживание систем охранных средств сигнализации (тревожная кнопка)</v>
      </c>
      <c r="D54" s="116" t="s">
        <v>22</v>
      </c>
      <c r="E54" s="237">
        <f>'инновации+добровольчество0,3664'!D167</f>
        <v>4.3967999999999998</v>
      </c>
    </row>
    <row r="55" spans="1:5" ht="12" customHeight="1" x14ac:dyDescent="0.25">
      <c r="A55" s="566"/>
      <c r="B55" s="565"/>
      <c r="C55" s="124" t="str">
        <f>'инновации+добровольчество0,3664'!A168</f>
        <v>Медосмотр при устройстве на работу</v>
      </c>
      <c r="D55" s="116" t="s">
        <v>22</v>
      </c>
      <c r="E55" s="237">
        <f>'инновации+добровольчество0,3664'!D168</f>
        <v>1.4656</v>
      </c>
    </row>
    <row r="56" spans="1:5" ht="21" customHeight="1" x14ac:dyDescent="0.25">
      <c r="A56" s="566"/>
      <c r="B56" s="565"/>
      <c r="C56" s="124" t="str">
        <f>'инновации+добровольчество0,3664'!A169</f>
        <v>Страховая премия по полису ОСАГО за УАЗ</v>
      </c>
      <c r="D56" s="116" t="s">
        <v>22</v>
      </c>
      <c r="E56" s="237">
        <f>'инновации+добровольчество0,3664'!D169</f>
        <v>0.3664</v>
      </c>
    </row>
    <row r="57" spans="1:5" ht="21" customHeight="1" x14ac:dyDescent="0.25">
      <c r="A57" s="566"/>
      <c r="B57" s="565"/>
      <c r="C57" s="124" t="str">
        <f>'инновации+добровольчество0,3664'!A170</f>
        <v>Диагностика бытовой и оргтехники для определения возможности ее дальнейшего использования (244/226)</v>
      </c>
      <c r="D57" s="116" t="s">
        <v>22</v>
      </c>
      <c r="E57" s="237">
        <f>'инновации+добровольчество0,3664'!D170</f>
        <v>0.3664</v>
      </c>
    </row>
    <row r="58" spans="1:5" ht="21" customHeight="1" x14ac:dyDescent="0.25">
      <c r="A58" s="566"/>
      <c r="B58" s="565"/>
      <c r="C58" s="124" t="str">
        <f>'инновации+добровольчество0,3664'!A171</f>
        <v>Изготовление снежных фигур</v>
      </c>
      <c r="D58" s="116" t="s">
        <v>22</v>
      </c>
      <c r="E58" s="237">
        <f>'инновации+добровольчество0,3664'!D171</f>
        <v>0.3664</v>
      </c>
    </row>
    <row r="59" spans="1:5" ht="21" hidden="1" customHeight="1" x14ac:dyDescent="0.25">
      <c r="A59" s="566"/>
      <c r="B59" s="565"/>
      <c r="C59" s="124" t="str">
        <f>'инновации+добровольчество0,3664'!A172</f>
        <v>Приобретение программного обеспечения</v>
      </c>
      <c r="D59" s="116" t="s">
        <v>22</v>
      </c>
      <c r="E59" s="237">
        <f>'инновации+добровольчество0,3664'!D172</f>
        <v>0.73280000000000001</v>
      </c>
    </row>
    <row r="60" spans="1:5" ht="21" hidden="1" customHeight="1" x14ac:dyDescent="0.25">
      <c r="A60" s="566"/>
      <c r="B60" s="565"/>
      <c r="C60" s="124" t="str">
        <f>'инновации+добровольчество0,3664'!A173</f>
        <v>Оплата пени, штрафов (853/291)</v>
      </c>
      <c r="D60" s="116" t="s">
        <v>22</v>
      </c>
      <c r="E60" s="237">
        <f>'инновации+добровольчество0,3664'!D173</f>
        <v>1.8320000000000001</v>
      </c>
    </row>
    <row r="61" spans="1:5" ht="21" hidden="1" customHeight="1" x14ac:dyDescent="0.25">
      <c r="A61" s="566"/>
      <c r="B61" s="565"/>
      <c r="C61" s="124" t="e">
        <f>'инновации+добровольчество0,3664'!#REF!</f>
        <v>#REF!</v>
      </c>
      <c r="D61" s="116" t="s">
        <v>22</v>
      </c>
      <c r="E61" s="237" t="e">
        <f>'инновации+добровольчество0,3664'!#REF!</f>
        <v>#REF!</v>
      </c>
    </row>
    <row r="62" spans="1:5" ht="21" hidden="1" customHeight="1" x14ac:dyDescent="0.25">
      <c r="A62" s="566"/>
      <c r="B62" s="565"/>
      <c r="C62" s="124" t="e">
        <f>'инновации+добровольчество0,3664'!#REF!</f>
        <v>#REF!</v>
      </c>
      <c r="D62" s="116" t="s">
        <v>22</v>
      </c>
      <c r="E62" s="237" t="e">
        <f>'инновации+добровольчество0,3664'!#REF!</f>
        <v>#REF!</v>
      </c>
    </row>
    <row r="63" spans="1:5" ht="21" hidden="1" customHeight="1" x14ac:dyDescent="0.25">
      <c r="A63" s="566"/>
      <c r="B63" s="565"/>
      <c r="C63" s="124">
        <f>'инновации+добровольчество0,3664'!A174</f>
        <v>0</v>
      </c>
      <c r="D63" s="116" t="s">
        <v>22</v>
      </c>
      <c r="E63" s="237">
        <f>'инновации+добровольчество0,3664'!D174</f>
        <v>1.8320000000000001</v>
      </c>
    </row>
    <row r="64" spans="1:5" ht="21" hidden="1" customHeight="1" x14ac:dyDescent="0.25">
      <c r="A64" s="566"/>
      <c r="B64" s="565"/>
      <c r="C64" s="124">
        <f>'инновации+добровольчество0,3664'!A175</f>
        <v>0</v>
      </c>
      <c r="D64" s="116" t="s">
        <v>22</v>
      </c>
      <c r="E64" s="237">
        <f>'инновации+добровольчество0,3664'!$D175</f>
        <v>0</v>
      </c>
    </row>
    <row r="65" spans="1:5" ht="21" hidden="1" customHeight="1" x14ac:dyDescent="0.25">
      <c r="A65" s="566"/>
      <c r="B65" s="565"/>
      <c r="C65" s="124">
        <f>'инновации+добровольчество0,3664'!A176</f>
        <v>0</v>
      </c>
      <c r="D65" s="116" t="s">
        <v>22</v>
      </c>
      <c r="E65" s="237">
        <f>'инновации+добровольчество0,3664'!$D176</f>
        <v>0</v>
      </c>
    </row>
    <row r="66" spans="1:5" ht="21" hidden="1" customHeight="1" x14ac:dyDescent="0.25">
      <c r="A66" s="566"/>
      <c r="B66" s="565"/>
      <c r="C66" s="124">
        <f>'инновации+добровольчество0,3664'!A177</f>
        <v>0</v>
      </c>
      <c r="D66" s="116" t="s">
        <v>22</v>
      </c>
      <c r="E66" s="237">
        <f>'инновации+добровольчество0,3664'!$D177</f>
        <v>0</v>
      </c>
    </row>
    <row r="67" spans="1:5" ht="21" hidden="1" customHeight="1" x14ac:dyDescent="0.25">
      <c r="A67" s="566"/>
      <c r="B67" s="565"/>
      <c r="C67" s="124">
        <f>'инновации+добровольчество0,3664'!A178</f>
        <v>0</v>
      </c>
      <c r="D67" s="116" t="s">
        <v>22</v>
      </c>
      <c r="E67" s="237">
        <f>'инновации+добровольчество0,3664'!$D178</f>
        <v>0</v>
      </c>
    </row>
    <row r="68" spans="1:5" ht="21" hidden="1" customHeight="1" x14ac:dyDescent="0.25">
      <c r="A68" s="566"/>
      <c r="B68" s="565"/>
      <c r="C68" s="124">
        <f>'инновации+добровольчество0,3664'!A179</f>
        <v>0</v>
      </c>
      <c r="D68" s="116" t="s">
        <v>22</v>
      </c>
      <c r="E68" s="237">
        <f>'инновации+добровольчество0,3664'!$D179</f>
        <v>0</v>
      </c>
    </row>
    <row r="69" spans="1:5" ht="21" hidden="1" customHeight="1" x14ac:dyDescent="0.25">
      <c r="A69" s="566"/>
      <c r="B69" s="565"/>
      <c r="C69" s="124">
        <f>'инновации+добровольчество0,3664'!A180</f>
        <v>0</v>
      </c>
      <c r="D69" s="116" t="s">
        <v>22</v>
      </c>
      <c r="E69" s="237">
        <f>'инновации+добровольчество0,3664'!$D180</f>
        <v>0</v>
      </c>
    </row>
    <row r="70" spans="1:5" ht="21" hidden="1" customHeight="1" x14ac:dyDescent="0.25">
      <c r="A70" s="566"/>
      <c r="B70" s="565"/>
      <c r="C70" s="124">
        <f>'инновации+добровольчество0,3664'!A181</f>
        <v>0</v>
      </c>
      <c r="D70" s="116" t="s">
        <v>22</v>
      </c>
      <c r="E70" s="237">
        <f>'инновации+добровольчество0,3664'!$D181</f>
        <v>0</v>
      </c>
    </row>
    <row r="71" spans="1:5" ht="21" hidden="1" customHeight="1" x14ac:dyDescent="0.25">
      <c r="A71" s="566"/>
      <c r="B71" s="565"/>
      <c r="C71" s="124">
        <f>'инновации+добровольчество0,3664'!A182</f>
        <v>0</v>
      </c>
      <c r="D71" s="116" t="s">
        <v>22</v>
      </c>
      <c r="E71" s="237">
        <f>'инновации+добровольчество0,3664'!$D182</f>
        <v>0</v>
      </c>
    </row>
    <row r="72" spans="1:5" ht="21" hidden="1" customHeight="1" x14ac:dyDescent="0.25">
      <c r="A72" s="566"/>
      <c r="B72" s="565"/>
      <c r="C72" s="124">
        <f>'инновации+добровольчество0,3664'!A183</f>
        <v>0</v>
      </c>
      <c r="D72" s="116" t="s">
        <v>22</v>
      </c>
      <c r="E72" s="237">
        <f>'инновации+добровольчество0,3664'!$D183</f>
        <v>0</v>
      </c>
    </row>
    <row r="73" spans="1:5" ht="21" hidden="1" customHeight="1" x14ac:dyDescent="0.25">
      <c r="A73" s="566"/>
      <c r="B73" s="565"/>
      <c r="C73" s="124">
        <f>'инновации+добровольчество0,3664'!A184</f>
        <v>0</v>
      </c>
      <c r="D73" s="116" t="s">
        <v>22</v>
      </c>
      <c r="E73" s="237">
        <f>'инновации+добровольчество0,3664'!$D184</f>
        <v>0</v>
      </c>
    </row>
    <row r="74" spans="1:5" ht="21" hidden="1" customHeight="1" x14ac:dyDescent="0.25">
      <c r="A74" s="566"/>
      <c r="B74" s="565"/>
      <c r="C74" s="124">
        <f>'инновации+добровольчество0,3664'!A185</f>
        <v>0</v>
      </c>
      <c r="D74" s="116" t="s">
        <v>22</v>
      </c>
      <c r="E74" s="237">
        <f>'инновации+добровольчество0,3664'!$D185</f>
        <v>0</v>
      </c>
    </row>
    <row r="75" spans="1:5" ht="21" customHeight="1" x14ac:dyDescent="0.25">
      <c r="A75" s="566"/>
      <c r="B75" s="565"/>
      <c r="C75" s="576" t="s">
        <v>138</v>
      </c>
      <c r="D75" s="577"/>
      <c r="E75" s="578"/>
    </row>
    <row r="76" spans="1:5" ht="21" customHeight="1" x14ac:dyDescent="0.25">
      <c r="A76" s="566"/>
      <c r="B76" s="565"/>
      <c r="C76" s="118" t="str">
        <f>'инновации+добровольчество0,3664'!A133</f>
        <v>переговоры по району, мин</v>
      </c>
      <c r="D76" s="143" t="s">
        <v>86</v>
      </c>
      <c r="E76" s="237">
        <f>'инновации+добровольчество0,3664'!D133</f>
        <v>109.92</v>
      </c>
    </row>
    <row r="77" spans="1:5" ht="21" customHeight="1" x14ac:dyDescent="0.25">
      <c r="A77" s="566"/>
      <c r="B77" s="565"/>
      <c r="C77" s="118" t="str">
        <f>'инновации+добровольчество0,3664'!A134</f>
        <v>Переговоры за пределами района,мин</v>
      </c>
      <c r="D77" s="143" t="s">
        <v>22</v>
      </c>
      <c r="E77" s="237">
        <f>'инновации+добровольчество0,3664'!D134</f>
        <v>5.4960000000000004</v>
      </c>
    </row>
    <row r="78" spans="1:5" ht="21" customHeight="1" x14ac:dyDescent="0.25">
      <c r="A78" s="566"/>
      <c r="B78" s="565"/>
      <c r="C78" s="118" t="str">
        <f>'инновации+добровольчество0,3664'!A135</f>
        <v>Абоненская плата за услуги связи, номеров</v>
      </c>
      <c r="D78" s="143" t="s">
        <v>37</v>
      </c>
      <c r="E78" s="237">
        <f>'инновации+добровольчество0,3664'!D135</f>
        <v>0.3664</v>
      </c>
    </row>
    <row r="79" spans="1:5" ht="21" customHeight="1" x14ac:dyDescent="0.25">
      <c r="A79" s="566"/>
      <c r="B79" s="565"/>
      <c r="C79" s="118" t="str">
        <f>'инновации+добровольчество0,3664'!A136</f>
        <v xml:space="preserve">Абоненская плата за услуги Интернет </v>
      </c>
      <c r="D79" s="143" t="s">
        <v>37</v>
      </c>
      <c r="E79" s="237">
        <f>'инновации+добровольчество0,3664'!D136</f>
        <v>0.3664</v>
      </c>
    </row>
    <row r="80" spans="1:5" ht="21" customHeight="1" x14ac:dyDescent="0.25">
      <c r="A80" s="566"/>
      <c r="B80" s="565"/>
      <c r="C80" s="118" t="str">
        <f>'инновации+добровольчество0,3664'!A137</f>
        <v>Почтовые конверты</v>
      </c>
      <c r="D80" s="143" t="s">
        <v>38</v>
      </c>
      <c r="E80" s="237">
        <f>'инновации+добровольчество0,3664'!D137</f>
        <v>18.32</v>
      </c>
    </row>
    <row r="81" spans="1:5" ht="16.149999999999999" hidden="1" customHeight="1" x14ac:dyDescent="0.25">
      <c r="A81" s="566"/>
      <c r="B81" s="565"/>
      <c r="C81" s="118" t="e">
        <f>'инновации+добровольчество0,3664'!#REF!</f>
        <v>#REF!</v>
      </c>
      <c r="D81" s="143" t="s">
        <v>38</v>
      </c>
      <c r="E81" s="237" t="e">
        <f>'инновации+добровольчество0,3664'!#REF!</f>
        <v>#REF!</v>
      </c>
    </row>
    <row r="82" spans="1:5" ht="15.6" hidden="1" customHeight="1" x14ac:dyDescent="0.25">
      <c r="A82" s="566"/>
      <c r="B82" s="565"/>
      <c r="C82" s="118" t="e">
        <f>'инновации+добровольчество0,3664'!#REF!</f>
        <v>#REF!</v>
      </c>
      <c r="D82" s="143" t="s">
        <v>22</v>
      </c>
      <c r="E82" s="237" t="e">
        <f>'инновации+добровольчество0,3664'!#REF!</f>
        <v>#REF!</v>
      </c>
    </row>
    <row r="83" spans="1:5" s="144" customFormat="1" ht="12" customHeight="1" x14ac:dyDescent="0.2">
      <c r="A83" s="566"/>
      <c r="B83" s="565"/>
      <c r="C83" s="579" t="s">
        <v>139</v>
      </c>
      <c r="D83" s="580"/>
      <c r="E83" s="581"/>
    </row>
    <row r="84" spans="1:5" s="144" customFormat="1" ht="12" customHeight="1" x14ac:dyDescent="0.2">
      <c r="A84" s="566"/>
      <c r="B84" s="565"/>
      <c r="C84" s="109" t="s">
        <v>187</v>
      </c>
      <c r="D84" s="145" t="s">
        <v>143</v>
      </c>
      <c r="E84" s="238">
        <f>'инновации+добровольчество0,3664'!D83</f>
        <v>0.3664</v>
      </c>
    </row>
    <row r="85" spans="1:5" s="144" customFormat="1" ht="12" customHeight="1" x14ac:dyDescent="0.2">
      <c r="A85" s="566"/>
      <c r="B85" s="565"/>
      <c r="C85" s="119" t="s">
        <v>141</v>
      </c>
      <c r="D85" s="145" t="s">
        <v>134</v>
      </c>
      <c r="E85" s="238">
        <f>'инновации+добровольчество0,3664'!D84</f>
        <v>0.3664</v>
      </c>
    </row>
    <row r="86" spans="1:5" s="144" customFormat="1" ht="12" customHeight="1" x14ac:dyDescent="0.2">
      <c r="A86" s="566"/>
      <c r="B86" s="565"/>
      <c r="C86" s="119" t="s">
        <v>87</v>
      </c>
      <c r="D86" s="145" t="s">
        <v>134</v>
      </c>
      <c r="E86" s="238">
        <f>'инновации+добровольчество0,3664'!D85</f>
        <v>0.1832</v>
      </c>
    </row>
    <row r="87" spans="1:5" s="144" customFormat="1" ht="12" customHeight="1" x14ac:dyDescent="0.2">
      <c r="A87" s="566"/>
      <c r="B87" s="565"/>
      <c r="C87" s="119" t="s">
        <v>142</v>
      </c>
      <c r="D87" s="145" t="s">
        <v>134</v>
      </c>
      <c r="E87" s="238">
        <f>'инновации+добровольчество0,3664'!D86</f>
        <v>0.3664</v>
      </c>
    </row>
    <row r="88" spans="1:5" s="144" customFormat="1" ht="12" customHeight="1" x14ac:dyDescent="0.2">
      <c r="A88" s="566"/>
      <c r="B88" s="565"/>
      <c r="C88" s="559" t="s">
        <v>146</v>
      </c>
      <c r="D88" s="560"/>
      <c r="E88" s="561"/>
    </row>
    <row r="89" spans="1:5" s="144" customFormat="1" ht="12" customHeight="1" x14ac:dyDescent="0.2">
      <c r="A89" s="566"/>
      <c r="B89" s="565"/>
      <c r="C89" s="464" t="str">
        <f>'инновации+добровольчество0,3664'!A103</f>
        <v>Пособие по уходу за ребенком до 3-х лет</v>
      </c>
      <c r="D89" s="121" t="s">
        <v>122</v>
      </c>
      <c r="E89" s="234">
        <f>E84</f>
        <v>0.3664</v>
      </c>
    </row>
    <row r="90" spans="1:5" s="144" customFormat="1" ht="12" hidden="1" customHeight="1" x14ac:dyDescent="0.2">
      <c r="A90" s="566"/>
      <c r="B90" s="565"/>
      <c r="C90" s="579" t="s">
        <v>147</v>
      </c>
      <c r="D90" s="580"/>
      <c r="E90" s="581"/>
    </row>
    <row r="91" spans="1:5" s="144" customFormat="1" ht="12" hidden="1" customHeight="1" x14ac:dyDescent="0.2">
      <c r="A91" s="566"/>
      <c r="B91" s="565"/>
      <c r="C91" s="120" t="s">
        <v>196</v>
      </c>
      <c r="D91" s="100" t="s">
        <v>39</v>
      </c>
      <c r="E91" s="230">
        <f>'инновации+добровольчество0,3664'!E124</f>
        <v>0.3664</v>
      </c>
    </row>
    <row r="92" spans="1:5" ht="28.15" hidden="1" customHeight="1" x14ac:dyDescent="0.25">
      <c r="A92" s="566"/>
      <c r="B92" s="565"/>
      <c r="C92" s="120" t="s">
        <v>197</v>
      </c>
      <c r="D92" s="100" t="s">
        <v>39</v>
      </c>
      <c r="E92" s="230">
        <f>'инновации+добровольчество0,3664'!E125</f>
        <v>0.33500000000000002</v>
      </c>
    </row>
    <row r="93" spans="1:5" ht="28.15" hidden="1" customHeight="1" x14ac:dyDescent="0.25">
      <c r="A93" s="566"/>
      <c r="B93" s="565"/>
      <c r="C93" s="120" t="s">
        <v>198</v>
      </c>
      <c r="D93" s="100" t="s">
        <v>39</v>
      </c>
      <c r="E93" s="230">
        <f>'инновации+добровольчество0,3664'!E126</f>
        <v>0.33500000000000002</v>
      </c>
    </row>
    <row r="94" spans="1:5" ht="28.15" customHeight="1" x14ac:dyDescent="0.25">
      <c r="A94" s="566"/>
      <c r="B94" s="565"/>
      <c r="C94" s="562" t="s">
        <v>148</v>
      </c>
      <c r="D94" s="563"/>
      <c r="E94" s="564"/>
    </row>
    <row r="95" spans="1:5" ht="28.15" hidden="1" customHeight="1" x14ac:dyDescent="0.25">
      <c r="A95" s="566"/>
      <c r="B95" s="565"/>
      <c r="C95" s="122" t="str">
        <f>'инновации+добровольчество0,3664'!A144</f>
        <v>Проезд к месту учебы</v>
      </c>
      <c r="D95" s="123" t="s">
        <v>122</v>
      </c>
      <c r="E95" s="83">
        <f>'инновации+добровольчество0,3664'!D144</f>
        <v>0</v>
      </c>
    </row>
    <row r="96" spans="1:5" ht="22.15" customHeight="1" x14ac:dyDescent="0.25">
      <c r="A96" s="566"/>
      <c r="B96" s="565"/>
      <c r="C96" s="122" t="str">
        <f>'инновации+добровольчество0,3664'!A145</f>
        <v>Провоз груза 2000 кг (1 кг=9,50 руб)</v>
      </c>
      <c r="D96" s="123" t="s">
        <v>22</v>
      </c>
      <c r="E96" s="83">
        <f>'инновации+добровольчество0,3664'!D145</f>
        <v>0.3664</v>
      </c>
    </row>
    <row r="97" spans="1:5" ht="18" customHeight="1" x14ac:dyDescent="0.25">
      <c r="A97" s="566"/>
      <c r="B97" s="565"/>
      <c r="C97" s="576" t="s">
        <v>149</v>
      </c>
      <c r="D97" s="577"/>
      <c r="E97" s="578"/>
    </row>
    <row r="98" spans="1:5" ht="18.75" customHeight="1" x14ac:dyDescent="0.25">
      <c r="A98" s="566"/>
      <c r="B98" s="565"/>
      <c r="C98" s="111" t="str">
        <f>'инновации+добровольчество0,3664'!A192</f>
        <v>Обучение персонала</v>
      </c>
      <c r="D98" s="67" t="str">
        <f>'инновации+добровольчество0,3664'!B192</f>
        <v>договор</v>
      </c>
      <c r="E98" s="168">
        <f>'инновации+добровольчество0,3664'!D192</f>
        <v>0.73280000000000001</v>
      </c>
    </row>
    <row r="99" spans="1:5" ht="13.5" customHeight="1" x14ac:dyDescent="0.25">
      <c r="A99" s="566"/>
      <c r="B99" s="565"/>
      <c r="C99" s="111" t="str">
        <f>'инновации+добровольчество0,3664'!A193</f>
        <v>Переподготовка</v>
      </c>
      <c r="D99" s="67" t="str">
        <f>'инновации+добровольчество0,3664'!B193</f>
        <v>договор</v>
      </c>
      <c r="E99" s="168">
        <f>'инновации+добровольчество0,3664'!D193</f>
        <v>1.0992</v>
      </c>
    </row>
    <row r="100" spans="1:5" ht="16.5" customHeight="1" x14ac:dyDescent="0.25">
      <c r="A100" s="566"/>
      <c r="B100" s="565"/>
      <c r="C100" s="111" t="str">
        <f>'инновации+добровольчество0,3664'!A194</f>
        <v>Пиломатериал</v>
      </c>
      <c r="D100" s="67" t="str">
        <f>'инновации+добровольчество0,3664'!B194</f>
        <v>шт</v>
      </c>
      <c r="E100" s="168">
        <f>'инновации+добровольчество0,3664'!D194</f>
        <v>2.5648</v>
      </c>
    </row>
    <row r="101" spans="1:5" ht="17.25" customHeight="1" x14ac:dyDescent="0.25">
      <c r="A101" s="566"/>
      <c r="B101" s="565"/>
      <c r="C101" s="111" t="str">
        <f>'инновации+добровольчество0,3664'!A195</f>
        <v>Тонеры для картриджей Kyocera</v>
      </c>
      <c r="D101" s="67" t="str">
        <f>'инновации+добровольчество0,3664'!B195</f>
        <v>шт</v>
      </c>
      <c r="E101" s="168">
        <f>'инновации+добровольчество0,3664'!D195</f>
        <v>1.8320000000000001</v>
      </c>
    </row>
    <row r="102" spans="1:5" ht="18.75" customHeight="1" x14ac:dyDescent="0.25">
      <c r="A102" s="566"/>
      <c r="B102" s="565"/>
      <c r="C102" s="111" t="str">
        <f>'инновации+добровольчество0,3664'!A196</f>
        <v>Комплект тонеров для цветного принтера Canon</v>
      </c>
      <c r="D102" s="67" t="str">
        <f>'инновации+добровольчество0,3664'!B196</f>
        <v>шт</v>
      </c>
      <c r="E102" s="168">
        <f>'инновации+добровольчество0,3664'!D196</f>
        <v>1.8320000000000001</v>
      </c>
    </row>
    <row r="103" spans="1:5" ht="18.75" customHeight="1" x14ac:dyDescent="0.25">
      <c r="A103" s="566"/>
      <c r="B103" s="565"/>
      <c r="C103" s="111" t="str">
        <f>'инновации+добровольчество0,3664'!A197</f>
        <v>Комплект тонера для цветного принтера Hp</v>
      </c>
      <c r="D103" s="67" t="str">
        <f>'инновации+добровольчество0,3664'!B197</f>
        <v>шт</v>
      </c>
      <c r="E103" s="168">
        <f>'инновации+добровольчество0,3664'!D197</f>
        <v>0.73280000000000001</v>
      </c>
    </row>
    <row r="104" spans="1:5" ht="24" customHeight="1" x14ac:dyDescent="0.25">
      <c r="A104" s="566"/>
      <c r="B104" s="565"/>
      <c r="C104" s="111" t="str">
        <f>'инновации+добровольчество0,3664'!A198</f>
        <v>Флеш накопители  16 гб</v>
      </c>
      <c r="D104" s="67" t="str">
        <f>'инновации+добровольчество0,3664'!B198</f>
        <v>шт</v>
      </c>
      <c r="E104" s="168">
        <f>'инновации+добровольчество0,3664'!D198</f>
        <v>2.5648</v>
      </c>
    </row>
    <row r="105" spans="1:5" ht="24" customHeight="1" x14ac:dyDescent="0.25">
      <c r="A105" s="566"/>
      <c r="B105" s="565"/>
      <c r="C105" s="111" t="str">
        <f>'инновации+добровольчество0,3664'!A199</f>
        <v>Флеш накопители  64 гб</v>
      </c>
      <c r="D105" s="67" t="str">
        <f>'инновации+добровольчество0,3664'!B199</f>
        <v>шт</v>
      </c>
      <c r="E105" s="168">
        <f>'инновации+добровольчество0,3664'!D199</f>
        <v>1.8320000000000001</v>
      </c>
    </row>
    <row r="106" spans="1:5" ht="18.600000000000001" customHeight="1" x14ac:dyDescent="0.25">
      <c r="A106" s="566"/>
      <c r="B106" s="565"/>
      <c r="C106" s="111" t="str">
        <f>'инновации+добровольчество0,3664'!A200</f>
        <v>Мышь USB</v>
      </c>
      <c r="D106" s="67" t="str">
        <f>'инновации+добровольчество0,3664'!B200</f>
        <v>шт</v>
      </c>
      <c r="E106" s="168">
        <f>'инновации+добровольчество0,3664'!D200</f>
        <v>1.4656</v>
      </c>
    </row>
    <row r="107" spans="1:5" ht="15.6" customHeight="1" x14ac:dyDescent="0.25">
      <c r="A107" s="566"/>
      <c r="B107" s="565"/>
      <c r="C107" s="111" t="str">
        <f>'инновации+добровольчество0,3664'!A201</f>
        <v xml:space="preserve">Мешки для мусора </v>
      </c>
      <c r="D107" s="67" t="str">
        <f>'инновации+добровольчество0,3664'!B201</f>
        <v>шт</v>
      </c>
      <c r="E107" s="168">
        <f>'инновации+добровольчество0,3664'!D201</f>
        <v>36.64</v>
      </c>
    </row>
    <row r="108" spans="1:5" ht="12" customHeight="1" x14ac:dyDescent="0.25">
      <c r="A108" s="566"/>
      <c r="B108" s="565"/>
      <c r="C108" s="111" t="str">
        <f>'инновации+добровольчество0,3664'!A202</f>
        <v>Жидкое мыло</v>
      </c>
      <c r="D108" s="67" t="str">
        <f>'инновации+добровольчество0,3664'!B202</f>
        <v>шт</v>
      </c>
      <c r="E108" s="168">
        <f>'инновации+добровольчество0,3664'!D202</f>
        <v>5.4960000000000004</v>
      </c>
    </row>
    <row r="109" spans="1:5" ht="12" customHeight="1" x14ac:dyDescent="0.25">
      <c r="A109" s="566"/>
      <c r="B109" s="565"/>
      <c r="C109" s="111" t="str">
        <f>'инновации+добровольчество0,3664'!A203</f>
        <v>Туалетная бумага</v>
      </c>
      <c r="D109" s="67" t="str">
        <f>'инновации+добровольчество0,3664'!B203</f>
        <v>шт</v>
      </c>
      <c r="E109" s="168">
        <f>'инновации+добровольчество0,3664'!D203</f>
        <v>36.64</v>
      </c>
    </row>
    <row r="110" spans="1:5" ht="12" customHeight="1" x14ac:dyDescent="0.25">
      <c r="A110" s="566"/>
      <c r="B110" s="565"/>
      <c r="C110" s="111" t="str">
        <f>'инновации+добровольчество0,3664'!A204</f>
        <v>Тряпки для мытья</v>
      </c>
      <c r="D110" s="67" t="str">
        <f>'инновации+добровольчество0,3664'!B204</f>
        <v>шт</v>
      </c>
      <c r="E110" s="168">
        <f>'инновации+добровольчество0,3664'!D204</f>
        <v>14.656000000000001</v>
      </c>
    </row>
    <row r="111" spans="1:5" ht="12" customHeight="1" x14ac:dyDescent="0.25">
      <c r="A111" s="566"/>
      <c r="B111" s="565"/>
      <c r="C111" s="111" t="str">
        <f>'инновации+добровольчество0,3664'!A205</f>
        <v>Бытовая химия</v>
      </c>
      <c r="D111" s="67" t="str">
        <f>'инновации+добровольчество0,3664'!B205</f>
        <v>шт</v>
      </c>
      <c r="E111" s="168">
        <f>'инновации+добровольчество0,3664'!D205</f>
        <v>7.3280000000000003</v>
      </c>
    </row>
    <row r="112" spans="1:5" ht="12" customHeight="1" x14ac:dyDescent="0.25">
      <c r="A112" s="566"/>
      <c r="B112" s="565"/>
      <c r="C112" s="111" t="str">
        <f>'инновации+добровольчество0,3664'!A206</f>
        <v>Фанера</v>
      </c>
      <c r="D112" s="67" t="str">
        <f>'инновации+добровольчество0,3664'!B206</f>
        <v>шт</v>
      </c>
      <c r="E112" s="168">
        <f>'инновации+добровольчество0,3664'!D206</f>
        <v>10.992000000000001</v>
      </c>
    </row>
    <row r="113" spans="1:5" ht="12" customHeight="1" x14ac:dyDescent="0.25">
      <c r="A113" s="566"/>
      <c r="B113" s="565"/>
      <c r="C113" s="111" t="str">
        <f>'инновации+добровольчество0,3664'!A207</f>
        <v>Антифриз</v>
      </c>
      <c r="D113" s="67" t="str">
        <f>'инновации+добровольчество0,3664'!B207</f>
        <v>шт</v>
      </c>
      <c r="E113" s="168">
        <f>'инновации+добровольчество0,3664'!D207</f>
        <v>7.3280000000000003</v>
      </c>
    </row>
    <row r="114" spans="1:5" ht="12" customHeight="1" x14ac:dyDescent="0.25">
      <c r="A114" s="566"/>
      <c r="B114" s="565"/>
      <c r="C114" s="111" t="str">
        <f>'инновации+добровольчество0,3664'!A208</f>
        <v>Баннера</v>
      </c>
      <c r="D114" s="67" t="str">
        <f>'инновации+добровольчество0,3664'!B208</f>
        <v>шт</v>
      </c>
      <c r="E114" s="168">
        <f>'инновации+добровольчество0,3664'!D208</f>
        <v>1.8320000000000001</v>
      </c>
    </row>
    <row r="115" spans="1:5" ht="12" customHeight="1" x14ac:dyDescent="0.25">
      <c r="A115" s="566"/>
      <c r="B115" s="565"/>
      <c r="C115" s="111" t="str">
        <f>'инновации+добровольчество0,3664'!A209</f>
        <v>Гвозди</v>
      </c>
      <c r="D115" s="67" t="str">
        <f>'инновации+добровольчество0,3664'!B209</f>
        <v>шт</v>
      </c>
      <c r="E115" s="168">
        <f>'инновации+добровольчество0,3664'!D209</f>
        <v>7.3280000000000003</v>
      </c>
    </row>
    <row r="116" spans="1:5" ht="12" customHeight="1" x14ac:dyDescent="0.25">
      <c r="A116" s="566"/>
      <c r="B116" s="565"/>
      <c r="C116" s="111" t="str">
        <f>'инновации+добровольчество0,3664'!A210</f>
        <v>Саморезы</v>
      </c>
      <c r="D116" s="67" t="str">
        <f>'инновации+добровольчество0,3664'!B210</f>
        <v>шт</v>
      </c>
      <c r="E116" s="168">
        <f>'инновации+добровольчество0,3664'!D210</f>
        <v>18.32</v>
      </c>
    </row>
    <row r="117" spans="1:5" ht="12" customHeight="1" x14ac:dyDescent="0.25">
      <c r="A117" s="566"/>
      <c r="B117" s="565"/>
      <c r="C117" s="111" t="str">
        <f>'инновации+добровольчество0,3664'!A211</f>
        <v>Инструмент металлический ручной</v>
      </c>
      <c r="D117" s="67" t="str">
        <f>'инновации+добровольчество0,3664'!B211</f>
        <v>шт</v>
      </c>
      <c r="E117" s="168">
        <f>'инновации+добровольчество0,3664'!D211</f>
        <v>1.8320000000000001</v>
      </c>
    </row>
    <row r="118" spans="1:5" ht="12" customHeight="1" x14ac:dyDescent="0.25">
      <c r="A118" s="566"/>
      <c r="B118" s="565"/>
      <c r="C118" s="111" t="str">
        <f>'инновации+добровольчество0,3664'!A212</f>
        <v>Краска эмаль</v>
      </c>
      <c r="D118" s="67" t="str">
        <f>'инновации+добровольчество0,3664'!B212</f>
        <v>шт</v>
      </c>
      <c r="E118" s="168">
        <f>'инновации+добровольчество0,3664'!D212</f>
        <v>10.992000000000001</v>
      </c>
    </row>
    <row r="119" spans="1:5" ht="12" hidden="1" customHeight="1" x14ac:dyDescent="0.25">
      <c r="A119" s="566"/>
      <c r="B119" s="565"/>
      <c r="C119" s="111" t="str">
        <f>'инновации+добровольчество0,3664'!A213</f>
        <v>Краска ВДН</v>
      </c>
      <c r="D119" s="67" t="str">
        <f>'инновации+добровольчество0,3664'!B213</f>
        <v>шт</v>
      </c>
      <c r="E119" s="168">
        <f>'инновации+добровольчество0,3664'!D213</f>
        <v>3.6640000000000001</v>
      </c>
    </row>
    <row r="120" spans="1:5" ht="12" hidden="1" customHeight="1" x14ac:dyDescent="0.25">
      <c r="A120" s="566"/>
      <c r="B120" s="565"/>
      <c r="C120" s="111" t="str">
        <f>'инновации+добровольчество0,3664'!A214</f>
        <v>Кисти</v>
      </c>
      <c r="D120" s="67" t="str">
        <f>'инновации+добровольчество0,3664'!B214</f>
        <v>шт</v>
      </c>
      <c r="E120" s="168">
        <f>'инновации+добровольчество0,3664'!D214</f>
        <v>14.656000000000001</v>
      </c>
    </row>
    <row r="121" spans="1:5" ht="12" customHeight="1" x14ac:dyDescent="0.25">
      <c r="A121" s="566"/>
      <c r="B121" s="565"/>
      <c r="C121" s="111" t="str">
        <f>'инновации+добровольчество0,3664'!A215</f>
        <v>Перчатка пвх</v>
      </c>
      <c r="D121" s="67" t="str">
        <f>'инновации+добровольчество0,3664'!B215</f>
        <v>шт</v>
      </c>
      <c r="E121" s="168">
        <f>'инновации+добровольчество0,3664'!D215</f>
        <v>36.64</v>
      </c>
    </row>
    <row r="122" spans="1:5" ht="12" customHeight="1" x14ac:dyDescent="0.25">
      <c r="A122" s="566"/>
      <c r="B122" s="565"/>
      <c r="C122" s="111" t="str">
        <f>'инновации+добровольчество0,3664'!A216</f>
        <v>краска кудо</v>
      </c>
      <c r="D122" s="67" t="str">
        <f>'инновации+добровольчество0,3664'!B216</f>
        <v>шт</v>
      </c>
      <c r="E122" s="168">
        <f>'инновации+добровольчество0,3664'!D216</f>
        <v>10.992000000000001</v>
      </c>
    </row>
    <row r="123" spans="1:5" ht="12" customHeight="1" x14ac:dyDescent="0.25">
      <c r="A123" s="566"/>
      <c r="B123" s="565"/>
      <c r="C123" s="111" t="str">
        <f>'инновации+добровольчество0,3664'!A217</f>
        <v>Валик+ванночка</v>
      </c>
      <c r="D123" s="67" t="str">
        <f>'инновации+добровольчество0,3664'!B217</f>
        <v>шт</v>
      </c>
      <c r="E123" s="168">
        <f>'инновации+добровольчество0,3664'!D217</f>
        <v>3.6640000000000001</v>
      </c>
    </row>
    <row r="124" spans="1:5" ht="12" customHeight="1" x14ac:dyDescent="0.25">
      <c r="A124" s="566"/>
      <c r="B124" s="565"/>
      <c r="C124" s="111" t="str">
        <f>'инновации+добровольчество0,3664'!A218</f>
        <v>Ножницыы</v>
      </c>
      <c r="D124" s="67" t="str">
        <f>'инновации+добровольчество0,3664'!B218</f>
        <v>шт</v>
      </c>
      <c r="E124" s="168">
        <f>'инновации+добровольчество0,3664'!D218</f>
        <v>3.6640000000000001</v>
      </c>
    </row>
    <row r="125" spans="1:5" ht="12" customHeight="1" x14ac:dyDescent="0.25">
      <c r="A125" s="566"/>
      <c r="B125" s="565"/>
      <c r="C125" s="111" t="str">
        <f>'инновации+добровольчество0,3664'!A219</f>
        <v>Канцелярские расходники</v>
      </c>
      <c r="D125" s="67" t="str">
        <f>'инновации+добровольчество0,3664'!B219</f>
        <v>шт</v>
      </c>
      <c r="E125" s="168">
        <f>'инновации+добровольчество0,3664'!D219</f>
        <v>36.64</v>
      </c>
    </row>
    <row r="126" spans="1:5" ht="12" customHeight="1" x14ac:dyDescent="0.25">
      <c r="A126" s="566"/>
      <c r="B126" s="565"/>
      <c r="C126" s="111" t="str">
        <f>'инновации+добровольчество0,3664'!A220</f>
        <v>Канцелярия (ручки, карандаши)</v>
      </c>
      <c r="D126" s="67" t="str">
        <f>'инновации+добровольчество0,3664'!B220</f>
        <v>шт</v>
      </c>
      <c r="E126" s="168">
        <f>'инновации+добровольчество0,3664'!D220</f>
        <v>36.64</v>
      </c>
    </row>
    <row r="127" spans="1:5" ht="12" customHeight="1" x14ac:dyDescent="0.25">
      <c r="A127" s="566"/>
      <c r="B127" s="565"/>
      <c r="C127" s="111" t="str">
        <f>'инновации+добровольчество0,3664'!A221</f>
        <v>Офисные принадлежности (папки, скоросшиватели, файлы)</v>
      </c>
      <c r="D127" s="67" t="str">
        <f>'инновации+добровольчество0,3664'!B221</f>
        <v>шт</v>
      </c>
      <c r="E127" s="168">
        <f>'инновации+добровольчество0,3664'!D221</f>
        <v>36.64</v>
      </c>
    </row>
    <row r="128" spans="1:5" ht="12" customHeight="1" x14ac:dyDescent="0.25">
      <c r="A128" s="566"/>
      <c r="B128" s="565"/>
      <c r="C128" s="111" t="str">
        <f>'инновации+добровольчество0,3664'!A222</f>
        <v>Лампы</v>
      </c>
      <c r="D128" s="67" t="str">
        <f>'инновации+добровольчество0,3664'!B222</f>
        <v>шт</v>
      </c>
      <c r="E128" s="168">
        <f>'инновации+добровольчество0,3664'!D222</f>
        <v>18.32</v>
      </c>
    </row>
    <row r="129" spans="1:5" ht="12" customHeight="1" x14ac:dyDescent="0.25">
      <c r="A129" s="566"/>
      <c r="B129" s="565"/>
      <c r="C129" s="111" t="str">
        <f>'инновации+добровольчество0,3664'!A223</f>
        <v>Батерейки</v>
      </c>
      <c r="D129" s="67" t="str">
        <f>'инновации+добровольчество0,3664'!B223</f>
        <v>шт</v>
      </c>
      <c r="E129" s="168">
        <f>'инновации+добровольчество0,3664'!D223</f>
        <v>73.28</v>
      </c>
    </row>
    <row r="130" spans="1:5" ht="12" customHeight="1" x14ac:dyDescent="0.25">
      <c r="A130" s="566"/>
      <c r="B130" s="565"/>
      <c r="C130" s="111" t="str">
        <f>'инновации+добровольчество0,3664'!A224</f>
        <v>Бумага А4</v>
      </c>
      <c r="D130" s="67" t="str">
        <f>'инновации+добровольчество0,3664'!B224</f>
        <v>шт</v>
      </c>
      <c r="E130" s="168">
        <f>'инновации+добровольчество0,3664'!D224</f>
        <v>36.64</v>
      </c>
    </row>
    <row r="131" spans="1:5" ht="12" customHeight="1" x14ac:dyDescent="0.25">
      <c r="A131" s="566"/>
      <c r="B131" s="565"/>
      <c r="C131" s="111" t="str">
        <f>'инновации+добровольчество0,3664'!A225</f>
        <v>Грабли, лопаты</v>
      </c>
      <c r="D131" s="67" t="str">
        <f>'инновации+добровольчество0,3664'!B225</f>
        <v>шт</v>
      </c>
      <c r="E131" s="168">
        <f>'инновации+добровольчество0,3664'!D225</f>
        <v>3.6640000000000001</v>
      </c>
    </row>
    <row r="132" spans="1:5" ht="12" customHeight="1" x14ac:dyDescent="0.25">
      <c r="A132" s="566"/>
      <c r="B132" s="565"/>
      <c r="C132" s="111" t="str">
        <f>'инновации+добровольчество0,3664'!A226</f>
        <v>ГСМ УАЗ (Масло двигатель)</v>
      </c>
      <c r="D132" s="67" t="str">
        <f>'инновации+добровольчество0,3664'!B226</f>
        <v>шт</v>
      </c>
      <c r="E132" s="168">
        <f>'инновации+добровольчество0,3664'!D226</f>
        <v>7.3280000000000003</v>
      </c>
    </row>
    <row r="133" spans="1:5" ht="12" customHeight="1" x14ac:dyDescent="0.25">
      <c r="A133" s="566"/>
      <c r="B133" s="565"/>
      <c r="C133" s="111" t="str">
        <f>'инновации+добровольчество0,3664'!A227</f>
        <v>ГСМ Бензин</v>
      </c>
      <c r="D133" s="67" t="str">
        <f>'инновации+добровольчество0,3664'!B227</f>
        <v>шт</v>
      </c>
      <c r="E133" s="168">
        <f>'инновации+добровольчество0,3664'!D227</f>
        <v>952.64</v>
      </c>
    </row>
    <row r="134" spans="1:5" ht="15" hidden="1" customHeight="1" x14ac:dyDescent="0.25">
      <c r="A134" s="566"/>
      <c r="B134" s="565"/>
      <c r="C134" s="111">
        <f>'инновации+добровольчество0,3664'!A228</f>
        <v>0</v>
      </c>
      <c r="D134" s="67" t="str">
        <f>'инновации+добровольчество0,3664'!B228</f>
        <v>шт</v>
      </c>
      <c r="E134" s="168">
        <f>'инновации+добровольчество0,3664'!D228</f>
        <v>0.36899999999999999</v>
      </c>
    </row>
    <row r="135" spans="1:5" hidden="1" x14ac:dyDescent="0.25">
      <c r="A135" s="566"/>
      <c r="B135" s="565"/>
      <c r="C135" s="111">
        <f>'инновации+добровольчество0,3664'!A229</f>
        <v>0</v>
      </c>
      <c r="D135" s="67" t="str">
        <f>'инновации+добровольчество0,3664'!B229</f>
        <v>шт</v>
      </c>
      <c r="E135" s="168">
        <f>'инновации+добровольчество0,3664'!D229</f>
        <v>11.808</v>
      </c>
    </row>
    <row r="136" spans="1:5" hidden="1" x14ac:dyDescent="0.25">
      <c r="A136" s="566"/>
      <c r="B136" s="565"/>
      <c r="C136" s="111">
        <f>'инновации+добровольчество0,3664'!A230</f>
        <v>0</v>
      </c>
      <c r="D136" s="67" t="str">
        <f>'инновации+добровольчество0,3664'!B230</f>
        <v>шт</v>
      </c>
      <c r="E136" s="168">
        <f>'инновации+добровольчество0,3664'!D230</f>
        <v>2.5830000000000002</v>
      </c>
    </row>
    <row r="137" spans="1:5" hidden="1" x14ac:dyDescent="0.25">
      <c r="A137" s="566"/>
      <c r="B137" s="565"/>
      <c r="C137" s="111">
        <f>'инновации+добровольчество0,3664'!A231</f>
        <v>0</v>
      </c>
      <c r="D137" s="67" t="str">
        <f>'инновации+добровольчество0,3664'!B231</f>
        <v>шт</v>
      </c>
      <c r="E137" s="168">
        <f>'инновации+добровольчество0,3664'!D231</f>
        <v>0.36899999999999999</v>
      </c>
    </row>
    <row r="138" spans="1:5" hidden="1" x14ac:dyDescent="0.25">
      <c r="A138" s="566"/>
      <c r="B138" s="565"/>
      <c r="C138" s="111">
        <f>'инновации+добровольчество0,3664'!A232</f>
        <v>0</v>
      </c>
      <c r="D138" s="67" t="str">
        <f>'инновации+добровольчество0,3664'!B232</f>
        <v>шт</v>
      </c>
      <c r="E138" s="168">
        <f>'инновации+добровольчество0,3664'!D232</f>
        <v>0.36899999999999999</v>
      </c>
    </row>
    <row r="139" spans="1:5" hidden="1" x14ac:dyDescent="0.25">
      <c r="A139" s="566"/>
      <c r="B139" s="565"/>
      <c r="C139" s="111">
        <f>'инновации+добровольчество0,3664'!A233</f>
        <v>0</v>
      </c>
      <c r="D139" s="67" t="str">
        <f>'инновации+добровольчество0,3664'!B233</f>
        <v>шт</v>
      </c>
      <c r="E139" s="168">
        <f>'инновации+добровольчество0,3664'!D233</f>
        <v>0.36899999999999999</v>
      </c>
    </row>
    <row r="140" spans="1:5" hidden="1" x14ac:dyDescent="0.25">
      <c r="A140" s="566"/>
      <c r="B140" s="565"/>
      <c r="C140" s="111">
        <f>'инновации+добровольчество0,3664'!A234</f>
        <v>0</v>
      </c>
      <c r="D140" s="67" t="str">
        <f>'инновации+добровольчество0,3664'!B234</f>
        <v>шт</v>
      </c>
      <c r="E140" s="168">
        <f>'инновации+добровольчество0,3664'!D234</f>
        <v>3.69</v>
      </c>
    </row>
    <row r="141" spans="1:5" hidden="1" x14ac:dyDescent="0.25">
      <c r="A141" s="566"/>
      <c r="B141" s="565"/>
      <c r="C141" s="111">
        <f>'инновации+добровольчество0,3664'!A235</f>
        <v>0</v>
      </c>
      <c r="D141" s="67" t="str">
        <f>'инновации+добровольчество0,3664'!B235</f>
        <v>шт</v>
      </c>
      <c r="E141" s="168">
        <f>'инновации+добровольчество0,3664'!D235</f>
        <v>7.38</v>
      </c>
    </row>
    <row r="142" spans="1:5" hidden="1" x14ac:dyDescent="0.25">
      <c r="A142" s="566"/>
      <c r="B142" s="565"/>
      <c r="C142" s="111">
        <f>'инновации+добровольчество0,3664'!A236</f>
        <v>0</v>
      </c>
      <c r="D142" s="67" t="str">
        <f>'инновации+добровольчество0,3664'!B236</f>
        <v>шт</v>
      </c>
      <c r="E142" s="168">
        <f>'инновации+добровольчество0,3664'!D236</f>
        <v>913.75470000000007</v>
      </c>
    </row>
    <row r="143" spans="1:5" hidden="1" x14ac:dyDescent="0.25">
      <c r="A143" s="566"/>
      <c r="B143" s="565"/>
      <c r="C143" s="111">
        <f>'инновации+добровольчество0,3664'!A237</f>
        <v>0</v>
      </c>
      <c r="D143" s="67">
        <f>'инновации+добровольчество0,3664'!B242</f>
        <v>0</v>
      </c>
      <c r="E143" s="168">
        <f>'инновации+добровольчество0,3664'!D242</f>
        <v>0</v>
      </c>
    </row>
    <row r="144" spans="1:5" hidden="1" x14ac:dyDescent="0.25">
      <c r="A144" s="566"/>
      <c r="B144" s="565"/>
      <c r="C144" s="111">
        <f>'инновации+добровольчество0,3664'!A238</f>
        <v>0</v>
      </c>
      <c r="D144" s="67">
        <f>'инновации+добровольчество0,3664'!B243</f>
        <v>0</v>
      </c>
      <c r="E144" s="168">
        <f>'инновации+добровольчество0,3664'!D243</f>
        <v>0</v>
      </c>
    </row>
    <row r="145" spans="1:5" hidden="1" x14ac:dyDescent="0.25">
      <c r="A145" s="566"/>
      <c r="B145" s="565"/>
      <c r="C145" s="111">
        <f>'инновации+добровольчество0,3664'!A239</f>
        <v>0</v>
      </c>
      <c r="D145" s="67">
        <f>'инновации+добровольчество0,3664'!B244</f>
        <v>0</v>
      </c>
      <c r="E145" s="168">
        <f>'инновации+добровольчество0,3664'!D244</f>
        <v>0</v>
      </c>
    </row>
    <row r="146" spans="1:5" hidden="1" x14ac:dyDescent="0.25">
      <c r="A146" s="566"/>
      <c r="B146" s="565"/>
      <c r="C146" s="111">
        <f>'инновации+добровольчество0,3664'!A240</f>
        <v>0</v>
      </c>
      <c r="D146" s="67">
        <f>'инновации+добровольчество0,3664'!B245</f>
        <v>0</v>
      </c>
      <c r="E146" s="168">
        <f>'инновации+добровольчество0,3664'!D245</f>
        <v>0</v>
      </c>
    </row>
    <row r="147" spans="1:5" hidden="1" x14ac:dyDescent="0.25">
      <c r="A147" s="566"/>
      <c r="B147" s="565"/>
      <c r="C147" s="111">
        <f>'инновации+добровольчество0,3664'!A241</f>
        <v>0</v>
      </c>
      <c r="D147" s="67">
        <f>'инновации+добровольчество0,3664'!B246</f>
        <v>0</v>
      </c>
      <c r="E147" s="168">
        <f>'инновации+добровольчество0,3664'!D246</f>
        <v>0</v>
      </c>
    </row>
    <row r="148" spans="1:5" hidden="1" x14ac:dyDescent="0.25">
      <c r="A148" s="566"/>
      <c r="B148" s="565"/>
      <c r="C148" s="111">
        <f>'инновации+добровольчество0,3664'!A242</f>
        <v>0</v>
      </c>
      <c r="D148" s="67">
        <f>'инновации+добровольчество0,3664'!B247</f>
        <v>0</v>
      </c>
      <c r="E148" s="168">
        <f>'инновации+добровольчество0,3664'!D247</f>
        <v>0</v>
      </c>
    </row>
    <row r="149" spans="1:5" hidden="1" x14ac:dyDescent="0.25">
      <c r="A149" s="566"/>
      <c r="B149" s="565"/>
      <c r="C149" s="111">
        <f>'инновации+добровольчество0,3664'!A243</f>
        <v>0</v>
      </c>
      <c r="D149" s="67">
        <f>'инновации+добровольчество0,3664'!B248</f>
        <v>0</v>
      </c>
      <c r="E149" s="168">
        <f>'инновации+добровольчество0,3664'!D248</f>
        <v>0</v>
      </c>
    </row>
    <row r="150" spans="1:5" hidden="1" x14ac:dyDescent="0.25">
      <c r="A150" s="566"/>
      <c r="B150" s="565"/>
      <c r="C150" s="111">
        <f>'инновации+добровольчество0,3664'!A244</f>
        <v>0</v>
      </c>
      <c r="D150" s="67">
        <f>'инновации+добровольчество0,3664'!B249</f>
        <v>0</v>
      </c>
      <c r="E150" s="168">
        <f>'инновации+добровольчество0,3664'!D249</f>
        <v>0</v>
      </c>
    </row>
    <row r="151" spans="1:5" hidden="1" x14ac:dyDescent="0.25">
      <c r="A151" s="566"/>
      <c r="B151" s="565"/>
      <c r="C151" s="111">
        <f>'инновации+добровольчество0,3664'!A245</f>
        <v>0</v>
      </c>
      <c r="D151" s="67">
        <f>'инновации+добровольчество0,3664'!B250</f>
        <v>0</v>
      </c>
      <c r="E151" s="168">
        <f>'инновации+добровольчество0,3664'!D250</f>
        <v>0</v>
      </c>
    </row>
    <row r="152" spans="1:5" hidden="1" x14ac:dyDescent="0.25">
      <c r="A152" s="566"/>
      <c r="B152" s="565"/>
      <c r="C152" s="111">
        <f>'инновации+добровольчество0,3664'!A246</f>
        <v>0</v>
      </c>
      <c r="D152" s="67">
        <f>'инновации+добровольчество0,3664'!B251</f>
        <v>0</v>
      </c>
      <c r="E152" s="168">
        <f>'инновации+добровольчество0,3664'!D251</f>
        <v>0</v>
      </c>
    </row>
    <row r="153" spans="1:5" hidden="1" x14ac:dyDescent="0.25">
      <c r="A153" s="566"/>
      <c r="B153" s="565"/>
      <c r="C153" s="111">
        <f>'инновации+добровольчество0,3664'!A247</f>
        <v>0</v>
      </c>
      <c r="D153" s="67">
        <f>'инновации+добровольчество0,3664'!B252</f>
        <v>0</v>
      </c>
      <c r="E153" s="168">
        <f>'инновации+добровольчество0,3664'!D252</f>
        <v>0</v>
      </c>
    </row>
    <row r="154" spans="1:5" hidden="1" x14ac:dyDescent="0.25">
      <c r="A154" s="566"/>
      <c r="B154" s="565"/>
      <c r="C154" s="111">
        <f>'инновации+добровольчество0,3664'!A248</f>
        <v>0</v>
      </c>
      <c r="D154" s="67">
        <f>'инновации+добровольчество0,3664'!B253</f>
        <v>0</v>
      </c>
      <c r="E154" s="168">
        <f>'инновации+добровольчество0,3664'!D253</f>
        <v>0</v>
      </c>
    </row>
    <row r="155" spans="1:5" hidden="1" x14ac:dyDescent="0.25">
      <c r="A155" s="566"/>
      <c r="B155" s="565"/>
      <c r="C155" s="111">
        <f>'инновации+добровольчество0,3664'!A249</f>
        <v>0</v>
      </c>
      <c r="D155" s="67">
        <f>'инновации+добровольчество0,3664'!B254</f>
        <v>0</v>
      </c>
      <c r="E155" s="168">
        <f>'инновации+добровольчество0,3664'!D254</f>
        <v>0</v>
      </c>
    </row>
    <row r="156" spans="1:5" hidden="1" x14ac:dyDescent="0.25">
      <c r="A156" s="566"/>
      <c r="B156" s="565"/>
      <c r="C156" s="111">
        <f>'инновации+добровольчество0,3664'!A250</f>
        <v>0</v>
      </c>
      <c r="D156" s="67">
        <f>'инновации+добровольчество0,3664'!B255</f>
        <v>0</v>
      </c>
      <c r="E156" s="168">
        <f>'инновации+добровольчество0,3664'!D255</f>
        <v>0</v>
      </c>
    </row>
    <row r="157" spans="1:5" hidden="1" x14ac:dyDescent="0.25">
      <c r="A157" s="566"/>
      <c r="B157" s="565"/>
      <c r="C157" s="111">
        <f>'инновации+добровольчество0,3664'!A251</f>
        <v>0</v>
      </c>
      <c r="D157" s="67">
        <f>'инновации+добровольчество0,3664'!B256</f>
        <v>0</v>
      </c>
      <c r="E157" s="168">
        <f>'инновации+добровольчество0,3664'!D256</f>
        <v>0</v>
      </c>
    </row>
    <row r="158" spans="1:5" hidden="1" x14ac:dyDescent="0.25">
      <c r="A158" s="566"/>
      <c r="B158" s="565"/>
      <c r="C158" s="111">
        <f>'инновации+добровольчество0,3664'!A252</f>
        <v>0</v>
      </c>
      <c r="D158" s="67">
        <f>'инновации+добровольчество0,3664'!B257</f>
        <v>0</v>
      </c>
      <c r="E158" s="168">
        <f>'инновации+добровольчество0,3664'!D257</f>
        <v>0</v>
      </c>
    </row>
    <row r="159" spans="1:5" hidden="1" x14ac:dyDescent="0.25">
      <c r="A159" s="566"/>
      <c r="B159" s="565"/>
      <c r="C159" s="111">
        <f>'инновации+добровольчество0,3664'!A253</f>
        <v>0</v>
      </c>
      <c r="D159" s="67">
        <f>'инновации+добровольчество0,3664'!B258</f>
        <v>0</v>
      </c>
      <c r="E159" s="168">
        <f>'инновации+добровольчество0,3664'!D258</f>
        <v>0</v>
      </c>
    </row>
    <row r="160" spans="1:5" hidden="1" x14ac:dyDescent="0.25">
      <c r="A160" s="566"/>
      <c r="B160" s="565"/>
      <c r="C160" s="111">
        <f>'инновации+добровольчество0,3664'!A254</f>
        <v>0</v>
      </c>
      <c r="D160" s="67">
        <f>'инновации+добровольчество0,3664'!B259</f>
        <v>0</v>
      </c>
      <c r="E160" s="168">
        <f>'инновации+добровольчество0,3664'!D259</f>
        <v>0</v>
      </c>
    </row>
    <row r="161" spans="1:5" hidden="1" x14ac:dyDescent="0.25">
      <c r="A161" s="566"/>
      <c r="B161" s="565"/>
      <c r="C161" s="111">
        <f>'инновации+добровольчество0,3664'!A255</f>
        <v>0</v>
      </c>
      <c r="D161" s="67">
        <f>'инновации+добровольчество0,3664'!B260</f>
        <v>0</v>
      </c>
      <c r="E161" s="168">
        <f>'инновации+добровольчество0,3664'!D260</f>
        <v>0</v>
      </c>
    </row>
    <row r="162" spans="1:5" hidden="1" x14ac:dyDescent="0.25">
      <c r="A162" s="566"/>
      <c r="B162" s="565"/>
      <c r="C162" s="111">
        <f>'инновации+добровольчество0,3664'!A256</f>
        <v>0</v>
      </c>
      <c r="D162" s="67">
        <f>'инновации+добровольчество0,3664'!B261</f>
        <v>0</v>
      </c>
      <c r="E162" s="168">
        <f>'инновации+добровольчество0,3664'!D261</f>
        <v>0</v>
      </c>
    </row>
    <row r="163" spans="1:5" hidden="1" x14ac:dyDescent="0.25">
      <c r="A163" s="566"/>
      <c r="B163" s="565"/>
      <c r="C163" s="111">
        <f>'инновации+добровольчество0,3664'!A257</f>
        <v>0</v>
      </c>
      <c r="D163" s="67">
        <f>'инновации+добровольчество0,3664'!B262</f>
        <v>0</v>
      </c>
      <c r="E163" s="168">
        <f>'инновации+добровольчество0,3664'!D262</f>
        <v>0</v>
      </c>
    </row>
    <row r="164" spans="1:5" hidden="1" x14ac:dyDescent="0.25">
      <c r="A164" s="566"/>
      <c r="B164" s="565"/>
      <c r="C164" s="111">
        <f>'инновации+добровольчество0,3664'!A258</f>
        <v>0</v>
      </c>
      <c r="D164" s="67">
        <f>'инновации+добровольчество0,3664'!B263</f>
        <v>0</v>
      </c>
      <c r="E164" s="168">
        <f>'инновации+добровольчество0,3664'!D263</f>
        <v>0</v>
      </c>
    </row>
    <row r="165" spans="1:5" hidden="1" x14ac:dyDescent="0.25">
      <c r="A165" s="566"/>
      <c r="B165" s="565"/>
      <c r="C165" s="111">
        <f>'инновации+добровольчество0,3664'!A259</f>
        <v>0</v>
      </c>
      <c r="D165" s="67">
        <f>'инновации+добровольчество0,3664'!B264</f>
        <v>0</v>
      </c>
      <c r="E165" s="168">
        <f>'инновации+добровольчество0,3664'!D264</f>
        <v>0</v>
      </c>
    </row>
    <row r="166" spans="1:5" hidden="1" x14ac:dyDescent="0.25">
      <c r="A166" s="566"/>
      <c r="B166" s="565"/>
      <c r="C166" s="111">
        <f>'инновации+добровольчество0,3664'!A260</f>
        <v>0</v>
      </c>
      <c r="D166" s="67">
        <f>'инновации+добровольчество0,3664'!B265</f>
        <v>0</v>
      </c>
      <c r="E166" s="168">
        <f>'инновации+добровольчество0,3664'!D265</f>
        <v>0</v>
      </c>
    </row>
    <row r="167" spans="1:5" hidden="1" x14ac:dyDescent="0.25">
      <c r="A167" s="566"/>
      <c r="B167" s="565"/>
      <c r="C167" s="111">
        <f>'инновации+добровольчество0,3664'!A261</f>
        <v>0</v>
      </c>
      <c r="D167" s="67">
        <f>'инновации+добровольчество0,3664'!B266</f>
        <v>0</v>
      </c>
      <c r="E167" s="168">
        <f>'инновации+добровольчество0,3664'!D266</f>
        <v>0</v>
      </c>
    </row>
    <row r="168" spans="1:5" hidden="1" x14ac:dyDescent="0.25">
      <c r="A168" s="566"/>
      <c r="B168" s="565"/>
      <c r="C168" s="111">
        <f>'инновации+добровольчество0,3664'!A262</f>
        <v>0</v>
      </c>
      <c r="D168" s="67">
        <f>'инновации+добровольчество0,3664'!B267</f>
        <v>0</v>
      </c>
      <c r="E168" s="168">
        <f>'инновации+добровольчество0,3664'!D267</f>
        <v>0</v>
      </c>
    </row>
    <row r="169" spans="1:5" hidden="1" x14ac:dyDescent="0.25">
      <c r="A169" s="566"/>
      <c r="B169" s="565"/>
      <c r="C169" s="111">
        <f>'инновации+добровольчество0,3664'!A263</f>
        <v>0</v>
      </c>
      <c r="D169" s="67">
        <f>'инновации+добровольчество0,3664'!B268</f>
        <v>0</v>
      </c>
      <c r="E169" s="168">
        <f>'инновации+добровольчество0,3664'!D268</f>
        <v>0</v>
      </c>
    </row>
    <row r="170" spans="1:5" hidden="1" x14ac:dyDescent="0.25">
      <c r="A170" s="566"/>
      <c r="B170" s="565"/>
      <c r="C170" s="111">
        <f>'инновации+добровольчество0,3664'!A264</f>
        <v>0</v>
      </c>
      <c r="D170" s="67">
        <f>'инновации+добровольчество0,3664'!B269</f>
        <v>0</v>
      </c>
      <c r="E170" s="168">
        <f>'инновации+добровольчество0,3664'!D269</f>
        <v>0</v>
      </c>
    </row>
    <row r="171" spans="1:5" hidden="1" x14ac:dyDescent="0.25">
      <c r="A171" s="566"/>
      <c r="B171" s="565"/>
      <c r="C171" s="111">
        <f>'инновации+добровольчество0,3664'!A265</f>
        <v>0</v>
      </c>
      <c r="D171" s="67">
        <f>'инновации+добровольчество0,3664'!B270</f>
        <v>0</v>
      </c>
      <c r="E171" s="168">
        <f>'инновации+добровольчество0,3664'!D270</f>
        <v>0</v>
      </c>
    </row>
    <row r="172" spans="1:5" hidden="1" x14ac:dyDescent="0.25">
      <c r="A172" s="566"/>
      <c r="B172" s="565"/>
      <c r="C172" s="111">
        <f>'инновации+добровольчество0,3664'!A266</f>
        <v>0</v>
      </c>
      <c r="D172" s="67">
        <f>'инновации+добровольчество0,3664'!B271</f>
        <v>0</v>
      </c>
      <c r="E172" s="168">
        <f>'инновации+добровольчество0,3664'!D271</f>
        <v>0</v>
      </c>
    </row>
    <row r="173" spans="1:5" hidden="1" x14ac:dyDescent="0.25">
      <c r="A173" s="566"/>
      <c r="B173" s="565"/>
      <c r="C173" s="111">
        <f>'инновации+добровольчество0,3664'!A267</f>
        <v>0</v>
      </c>
      <c r="D173" s="67">
        <f>'инновации+добровольчество0,3664'!B272</f>
        <v>0</v>
      </c>
      <c r="E173" s="168">
        <f>'инновации+добровольчество0,3664'!D272</f>
        <v>0</v>
      </c>
    </row>
    <row r="174" spans="1:5" hidden="1" x14ac:dyDescent="0.25">
      <c r="A174" s="566"/>
      <c r="B174" s="565"/>
      <c r="C174" s="111">
        <f>'инновации+добровольчество0,3664'!A268</f>
        <v>0</v>
      </c>
      <c r="D174" s="67">
        <f>'инновации+добровольчество0,3664'!B273</f>
        <v>0</v>
      </c>
      <c r="E174" s="168">
        <f>'инновации+добровольчество0,3664'!D273</f>
        <v>0</v>
      </c>
    </row>
    <row r="175" spans="1:5" hidden="1" x14ac:dyDescent="0.25">
      <c r="A175" s="566"/>
      <c r="B175" s="565"/>
      <c r="C175" s="111">
        <f>'инновации+добровольчество0,3664'!A269</f>
        <v>0</v>
      </c>
      <c r="D175" s="67">
        <f>'инновации+добровольчество0,3664'!B274</f>
        <v>0</v>
      </c>
      <c r="E175" s="168">
        <f>'инновации+добровольчество0,3664'!D274</f>
        <v>0</v>
      </c>
    </row>
    <row r="176" spans="1:5" hidden="1" x14ac:dyDescent="0.25">
      <c r="A176" s="566"/>
      <c r="B176" s="565"/>
      <c r="C176" s="111">
        <f>'инновации+добровольчество0,3664'!A270</f>
        <v>0</v>
      </c>
      <c r="D176" s="67">
        <f>'инновации+добровольчество0,3664'!B275</f>
        <v>0</v>
      </c>
      <c r="E176" s="168">
        <f>'инновации+добровольчество0,3664'!D275</f>
        <v>0</v>
      </c>
    </row>
    <row r="177" spans="1:5" ht="15" hidden="1" customHeight="1" x14ac:dyDescent="0.25">
      <c r="A177" s="566"/>
      <c r="B177" s="565"/>
      <c r="C177" s="111">
        <f>'инновации+добровольчество0,3664'!A271</f>
        <v>0</v>
      </c>
      <c r="D177" s="67">
        <f>'инновации+добровольчество0,3664'!B276</f>
        <v>0</v>
      </c>
      <c r="E177" s="168">
        <f>'инновации+добровольчество0,3664'!D276</f>
        <v>0</v>
      </c>
    </row>
    <row r="178" spans="1:5" ht="15" hidden="1" customHeight="1" x14ac:dyDescent="0.25">
      <c r="A178" s="566"/>
      <c r="B178" s="565"/>
      <c r="C178" s="111">
        <f>'инновации+добровольчество0,3664'!A272</f>
        <v>0</v>
      </c>
      <c r="D178" s="67">
        <f>'инновации+добровольчество0,3664'!B277</f>
        <v>0</v>
      </c>
      <c r="E178" s="168">
        <f>'инновации+добровольчество0,3664'!D277</f>
        <v>0</v>
      </c>
    </row>
    <row r="179" spans="1:5" ht="15" hidden="1" customHeight="1" x14ac:dyDescent="0.25">
      <c r="A179" s="566"/>
      <c r="B179" s="565"/>
      <c r="C179" s="111">
        <f>'инновации+добровольчество0,3664'!A273</f>
        <v>0</v>
      </c>
      <c r="D179" s="67">
        <f>'инновации+добровольчество0,3664'!B278</f>
        <v>0</v>
      </c>
      <c r="E179" s="168">
        <f>'инновации+добровольчество0,3664'!D278</f>
        <v>0</v>
      </c>
    </row>
    <row r="180" spans="1:5" hidden="1" x14ac:dyDescent="0.25">
      <c r="A180" s="566"/>
      <c r="B180" s="565"/>
      <c r="C180" s="111">
        <f>'инновации+добровольчество0,3664'!A274</f>
        <v>0</v>
      </c>
      <c r="D180" s="67">
        <f>'инновации+добровольчество0,3664'!B279</f>
        <v>0</v>
      </c>
      <c r="E180" s="168">
        <f>'инновации+добровольчество0,3664'!D279</f>
        <v>0</v>
      </c>
    </row>
    <row r="181" spans="1:5" hidden="1" x14ac:dyDescent="0.25">
      <c r="A181" s="566"/>
      <c r="B181" s="565"/>
      <c r="C181" s="111">
        <f>'инновации+добровольчество0,3664'!A275</f>
        <v>0</v>
      </c>
      <c r="D181" s="67">
        <f>'инновации+добровольчество0,3664'!B280</f>
        <v>0</v>
      </c>
      <c r="E181" s="168">
        <f>'инновации+добровольчество0,3664'!D280</f>
        <v>0</v>
      </c>
    </row>
    <row r="182" spans="1:5" hidden="1" x14ac:dyDescent="0.25">
      <c r="A182" s="566"/>
      <c r="B182" s="565"/>
      <c r="C182" s="111">
        <f>'инновации+добровольчество0,3664'!A276</f>
        <v>0</v>
      </c>
      <c r="D182" s="67">
        <f>'инновации+добровольчество0,3664'!B281</f>
        <v>0</v>
      </c>
      <c r="E182" s="168">
        <f>'инновации+добровольчество0,3664'!D281</f>
        <v>0</v>
      </c>
    </row>
    <row r="183" spans="1:5" ht="15" hidden="1" customHeight="1" x14ac:dyDescent="0.25">
      <c r="A183" s="566"/>
      <c r="B183" s="565"/>
      <c r="C183" s="111">
        <f>'инновации+добровольчество0,3664'!A277</f>
        <v>0</v>
      </c>
      <c r="D183" s="67">
        <f>'инновации+добровольчество0,3664'!B282</f>
        <v>0</v>
      </c>
      <c r="E183" s="168">
        <f>'инновации+добровольчество0,3664'!D282</f>
        <v>0</v>
      </c>
    </row>
    <row r="184" spans="1:5" hidden="1" x14ac:dyDescent="0.25">
      <c r="A184" s="566"/>
      <c r="B184" s="565"/>
      <c r="C184" s="111">
        <f>'инновации+добровольчество0,3664'!A278</f>
        <v>0</v>
      </c>
      <c r="D184" s="67">
        <f>'инновации+добровольчество0,3664'!B283</f>
        <v>0</v>
      </c>
      <c r="E184" s="168">
        <f>'инновации+добровольчество0,3664'!D283</f>
        <v>0</v>
      </c>
    </row>
    <row r="185" spans="1:5" ht="15" hidden="1" customHeight="1" x14ac:dyDescent="0.25">
      <c r="A185" s="566"/>
      <c r="B185" s="565"/>
      <c r="C185" s="111">
        <f>'инновации+добровольчество0,3664'!A279</f>
        <v>0</v>
      </c>
      <c r="D185" s="67">
        <f>'инновации+добровольчество0,3664'!B284</f>
        <v>0</v>
      </c>
      <c r="E185" s="168">
        <f>'инновации+добровольчество0,3664'!D284</f>
        <v>0</v>
      </c>
    </row>
    <row r="186" spans="1:5" ht="15" hidden="1" customHeight="1" x14ac:dyDescent="0.25">
      <c r="A186" s="566"/>
      <c r="B186" s="565"/>
      <c r="C186" s="111">
        <f>'инновации+добровольчество0,3664'!A280</f>
        <v>0</v>
      </c>
      <c r="D186" s="67">
        <f>'инновации+добровольчество0,3664'!B285</f>
        <v>0</v>
      </c>
      <c r="E186" s="168">
        <f>'инновации+добровольчество0,3664'!D285</f>
        <v>0</v>
      </c>
    </row>
    <row r="187" spans="1:5" ht="15" hidden="1" customHeight="1" x14ac:dyDescent="0.25">
      <c r="A187" s="566"/>
      <c r="B187" s="565"/>
      <c r="C187" s="111">
        <f>'инновации+добровольчество0,3664'!A281</f>
        <v>0</v>
      </c>
      <c r="D187" s="67">
        <f>'инновации+добровольчество0,3664'!B286</f>
        <v>0</v>
      </c>
      <c r="E187" s="168">
        <f>'инновации+добровольчество0,3664'!D286</f>
        <v>0</v>
      </c>
    </row>
    <row r="188" spans="1:5" ht="15" hidden="1" customHeight="1" x14ac:dyDescent="0.25">
      <c r="A188" s="566"/>
      <c r="B188" s="565"/>
      <c r="C188" s="111">
        <f>'инновации+добровольчество0,3664'!A282</f>
        <v>0</v>
      </c>
      <c r="D188" s="67">
        <f>'инновации+добровольчество0,3664'!B287</f>
        <v>0</v>
      </c>
      <c r="E188" s="168">
        <f>'инновации+добровольчество0,3664'!D287</f>
        <v>0</v>
      </c>
    </row>
    <row r="189" spans="1:5" ht="15" hidden="1" customHeight="1" x14ac:dyDescent="0.25">
      <c r="A189" s="566"/>
      <c r="B189" s="565"/>
      <c r="C189" s="111">
        <f>'инновации+добровольчество0,3664'!A283</f>
        <v>0</v>
      </c>
      <c r="D189" s="67">
        <f>'инновации+добровольчество0,3664'!B288</f>
        <v>0</v>
      </c>
      <c r="E189" s="168">
        <f>'инновации+добровольчество0,3664'!D288</f>
        <v>0</v>
      </c>
    </row>
    <row r="190" spans="1:5" ht="15" hidden="1" customHeight="1" x14ac:dyDescent="0.25">
      <c r="A190" s="566"/>
      <c r="B190" s="565"/>
      <c r="C190" s="111">
        <f>'инновации+добровольчество0,3664'!A284</f>
        <v>0</v>
      </c>
      <c r="D190" s="67">
        <f>'инновации+добровольчество0,3664'!B289</f>
        <v>0</v>
      </c>
      <c r="E190" s="168">
        <f>'инновации+добровольчество0,3664'!D289</f>
        <v>0</v>
      </c>
    </row>
    <row r="191" spans="1:5" hidden="1" x14ac:dyDescent="0.25">
      <c r="A191" s="566"/>
      <c r="B191" s="565"/>
      <c r="C191" s="111">
        <f>'инновации+добровольчество0,3664'!A285</f>
        <v>0</v>
      </c>
      <c r="D191" s="67">
        <f>'инновации+добровольчество0,3664'!B290</f>
        <v>0</v>
      </c>
      <c r="E191" s="168">
        <f>'инновации+добровольчество0,3664'!D290</f>
        <v>0</v>
      </c>
    </row>
    <row r="192" spans="1:5" ht="15" hidden="1" customHeight="1" x14ac:dyDescent="0.25">
      <c r="A192" s="566"/>
      <c r="B192" s="565"/>
      <c r="C192" s="111">
        <f>'инновации+добровольчество0,3664'!A286</f>
        <v>0</v>
      </c>
      <c r="D192" s="67">
        <f>'инновации+добровольчество0,3664'!B291</f>
        <v>0</v>
      </c>
      <c r="E192" s="168">
        <f>'инновации+добровольчество0,3664'!D291</f>
        <v>0</v>
      </c>
    </row>
    <row r="193" spans="1:5" ht="15" hidden="1" customHeight="1" x14ac:dyDescent="0.25">
      <c r="A193" s="566"/>
      <c r="B193" s="565"/>
      <c r="C193" s="111">
        <f>'инновации+добровольчество0,3664'!A287</f>
        <v>0</v>
      </c>
      <c r="D193" s="67">
        <f>'инновации+добровольчество0,3664'!B292</f>
        <v>0</v>
      </c>
      <c r="E193" s="168">
        <f>'инновации+добровольчество0,3664'!D292</f>
        <v>0</v>
      </c>
    </row>
    <row r="194" spans="1:5" ht="15" hidden="1" customHeight="1" x14ac:dyDescent="0.25">
      <c r="A194" s="566"/>
      <c r="B194" s="565"/>
      <c r="C194" s="111">
        <f>'инновации+добровольчество0,3664'!A288</f>
        <v>0</v>
      </c>
      <c r="D194" s="67">
        <f>'инновации+добровольчество0,3664'!B293</f>
        <v>0</v>
      </c>
      <c r="E194" s="168">
        <f>'инновации+добровольчество0,3664'!D293</f>
        <v>0</v>
      </c>
    </row>
    <row r="195" spans="1:5" hidden="1" x14ac:dyDescent="0.25">
      <c r="A195" s="566"/>
      <c r="B195" s="565"/>
      <c r="C195" s="111">
        <f>'инновации+добровольчество0,3664'!A289</f>
        <v>0</v>
      </c>
      <c r="D195" s="67">
        <f>'инновации+добровольчество0,3664'!B294</f>
        <v>0</v>
      </c>
      <c r="E195" s="168">
        <f>'инновации+добровольчество0,3664'!D294</f>
        <v>0</v>
      </c>
    </row>
    <row r="196" spans="1:5" ht="15" hidden="1" customHeight="1" x14ac:dyDescent="0.25">
      <c r="A196" s="566"/>
      <c r="B196" s="565"/>
      <c r="C196" s="111">
        <f>'инновации+добровольчество0,3664'!A290</f>
        <v>0</v>
      </c>
      <c r="D196" s="67">
        <f>'инновации+добровольчество0,3664'!B295</f>
        <v>0</v>
      </c>
      <c r="E196" s="168">
        <f>'инновации+добровольчество0,3664'!D295</f>
        <v>0</v>
      </c>
    </row>
    <row r="197" spans="1:5" ht="15" hidden="1" customHeight="1" x14ac:dyDescent="0.25">
      <c r="A197" s="566"/>
      <c r="B197" s="565"/>
      <c r="C197" s="111">
        <f>'инновации+добровольчество0,3664'!A291</f>
        <v>0</v>
      </c>
      <c r="D197" s="67">
        <f>'инновации+добровольчество0,3664'!B296</f>
        <v>0</v>
      </c>
      <c r="E197" s="168">
        <f>'инновации+добровольчество0,3664'!D296</f>
        <v>0</v>
      </c>
    </row>
    <row r="198" spans="1:5" ht="15" hidden="1" customHeight="1" x14ac:dyDescent="0.25">
      <c r="A198" s="566"/>
      <c r="B198" s="565"/>
      <c r="C198" s="111">
        <f>'инновации+добровольчество0,3664'!A292</f>
        <v>0</v>
      </c>
      <c r="D198" s="67">
        <f>'инновации+добровольчество0,3664'!B297</f>
        <v>0</v>
      </c>
      <c r="E198" s="168">
        <f>'инновации+добровольчество0,3664'!D297</f>
        <v>0</v>
      </c>
    </row>
    <row r="199" spans="1:5" hidden="1" x14ac:dyDescent="0.25">
      <c r="A199" s="566"/>
      <c r="B199" s="565"/>
      <c r="C199" s="111">
        <f>'инновации+добровольчество0,3664'!A293</f>
        <v>0</v>
      </c>
      <c r="D199" s="67">
        <f>'инновации+добровольчество0,3664'!B298</f>
        <v>0</v>
      </c>
      <c r="E199" s="168">
        <f>'инновации+добровольчество0,3664'!D298</f>
        <v>0</v>
      </c>
    </row>
    <row r="200" spans="1:5" ht="15" hidden="1" customHeight="1" x14ac:dyDescent="0.25">
      <c r="A200" s="566"/>
      <c r="B200" s="565"/>
      <c r="C200" s="111">
        <f>'инновации+добровольчество0,3664'!A294</f>
        <v>0</v>
      </c>
      <c r="D200" s="67">
        <f>'инновации+добровольчество0,3664'!B299</f>
        <v>0</v>
      </c>
      <c r="E200" s="168">
        <f>'инновации+добровольчество0,3664'!D299</f>
        <v>0</v>
      </c>
    </row>
    <row r="201" spans="1:5" ht="15" hidden="1" customHeight="1" x14ac:dyDescent="0.25">
      <c r="A201" s="566"/>
      <c r="B201" s="565"/>
      <c r="C201" s="111">
        <f>'инновации+добровольчество0,3664'!A295</f>
        <v>0</v>
      </c>
      <c r="D201" s="67">
        <f>'инновации+добровольчество0,3664'!B300</f>
        <v>0</v>
      </c>
      <c r="E201" s="168">
        <f>'инновации+добровольчество0,3664'!D300</f>
        <v>0</v>
      </c>
    </row>
    <row r="202" spans="1:5" ht="15" hidden="1" customHeight="1" x14ac:dyDescent="0.25">
      <c r="A202" s="566"/>
      <c r="B202" s="565"/>
      <c r="C202" s="111">
        <f>'инновации+добровольчество0,3664'!A296</f>
        <v>0</v>
      </c>
      <c r="D202" s="67">
        <f>'инновации+добровольчество0,3664'!B301</f>
        <v>0</v>
      </c>
      <c r="E202" s="168">
        <f>'инновации+добровольчество0,3664'!D301</f>
        <v>0</v>
      </c>
    </row>
    <row r="203" spans="1:5" ht="15" hidden="1" customHeight="1" x14ac:dyDescent="0.25">
      <c r="A203" s="566"/>
      <c r="B203" s="565"/>
      <c r="C203" s="111">
        <f>'инновации+добровольчество0,3664'!A297</f>
        <v>0</v>
      </c>
      <c r="D203" s="67">
        <f>'инновации+добровольчество0,3664'!B302</f>
        <v>0</v>
      </c>
      <c r="E203" s="168">
        <f>'инновации+добровольчество0,3664'!D302</f>
        <v>0</v>
      </c>
    </row>
    <row r="204" spans="1:5" ht="15" hidden="1" customHeight="1" x14ac:dyDescent="0.25">
      <c r="A204" s="566"/>
      <c r="B204" s="565"/>
      <c r="C204" s="111">
        <f>'инновации+добровольчество0,3664'!A298</f>
        <v>0</v>
      </c>
      <c r="D204" s="67">
        <f>'инновации+добровольчество0,3664'!B303</f>
        <v>0</v>
      </c>
      <c r="E204" s="168">
        <f>'инновации+добровольчество0,3664'!D303</f>
        <v>0</v>
      </c>
    </row>
    <row r="205" spans="1:5" ht="15" hidden="1" customHeight="1" x14ac:dyDescent="0.25">
      <c r="A205" s="566"/>
      <c r="B205" s="565"/>
      <c r="C205" s="111">
        <f>'инновации+добровольчество0,3664'!A299</f>
        <v>0</v>
      </c>
      <c r="D205" s="67">
        <f>'инновации+добровольчество0,3664'!B304</f>
        <v>0</v>
      </c>
      <c r="E205" s="168">
        <f>'инновации+добровольчество0,3664'!D304</f>
        <v>0</v>
      </c>
    </row>
    <row r="206" spans="1:5" ht="15" hidden="1" customHeight="1" x14ac:dyDescent="0.25">
      <c r="A206" s="566"/>
      <c r="B206" s="565"/>
      <c r="C206" s="111">
        <f>'инновации+добровольчество0,3664'!A300</f>
        <v>0</v>
      </c>
      <c r="D206" s="67">
        <f>'инновации+добровольчество0,3664'!B305</f>
        <v>0</v>
      </c>
      <c r="E206" s="168">
        <f>'инновации+добровольчество0,3664'!D305</f>
        <v>0</v>
      </c>
    </row>
    <row r="207" spans="1:5" ht="15" hidden="1" customHeight="1" x14ac:dyDescent="0.25">
      <c r="A207" s="566"/>
      <c r="B207" s="565"/>
      <c r="C207" s="111">
        <f>'инновации+добровольчество0,3664'!A301</f>
        <v>0</v>
      </c>
      <c r="D207" s="67">
        <f>'инновации+добровольчество0,3664'!B306</f>
        <v>0</v>
      </c>
      <c r="E207" s="168">
        <f>'инновации+добровольчество0,3664'!D306</f>
        <v>0</v>
      </c>
    </row>
    <row r="208" spans="1:5" ht="15" hidden="1" customHeight="1" x14ac:dyDescent="0.25">
      <c r="A208" s="566"/>
      <c r="B208" s="565"/>
      <c r="C208" s="111">
        <f>'инновации+добровольчество0,3664'!A302</f>
        <v>0</v>
      </c>
      <c r="D208" s="67">
        <f>'инновации+добровольчество0,3664'!B307</f>
        <v>0</v>
      </c>
      <c r="E208" s="168">
        <f>'инновации+добровольчество0,3664'!D307</f>
        <v>0</v>
      </c>
    </row>
    <row r="209" spans="1:5" ht="15" hidden="1" customHeight="1" x14ac:dyDescent="0.25">
      <c r="A209" s="566"/>
      <c r="B209" s="565"/>
      <c r="C209" s="111">
        <f>'инновации+добровольчество0,3664'!A303</f>
        <v>0</v>
      </c>
      <c r="D209" s="67">
        <f>'инновации+добровольчество0,3664'!B308</f>
        <v>0</v>
      </c>
      <c r="E209" s="168">
        <f>'инновации+добровольчество0,3664'!D308</f>
        <v>0</v>
      </c>
    </row>
    <row r="210" spans="1:5" ht="15" hidden="1" customHeight="1" x14ac:dyDescent="0.25">
      <c r="A210" s="566"/>
      <c r="B210" s="565"/>
      <c r="C210" s="111">
        <f>'инновации+добровольчество0,3664'!A304</f>
        <v>0</v>
      </c>
      <c r="D210" s="67">
        <f>'инновации+добровольчество0,3664'!B309</f>
        <v>0</v>
      </c>
      <c r="E210" s="168">
        <f>'инновации+добровольчество0,3664'!D309</f>
        <v>0</v>
      </c>
    </row>
    <row r="211" spans="1:5" ht="15" hidden="1" customHeight="1" x14ac:dyDescent="0.25">
      <c r="A211" s="566"/>
      <c r="B211" s="565"/>
      <c r="C211" s="111">
        <f>'инновации+добровольчество0,3664'!A305</f>
        <v>0</v>
      </c>
      <c r="D211" s="67">
        <f>'инновации+добровольчество0,3664'!B310</f>
        <v>0</v>
      </c>
      <c r="E211" s="168">
        <f>'инновации+добровольчество0,3664'!D310</f>
        <v>0</v>
      </c>
    </row>
    <row r="212" spans="1:5" ht="15" hidden="1" customHeight="1" x14ac:dyDescent="0.25">
      <c r="A212" s="566"/>
      <c r="B212" s="565"/>
      <c r="C212" s="111">
        <f>'инновации+добровольчество0,3664'!A306</f>
        <v>0</v>
      </c>
      <c r="D212" s="67">
        <f>'инновации+добровольчество0,3664'!B311</f>
        <v>0</v>
      </c>
      <c r="E212" s="168">
        <f>'инновации+добровольчество0,3664'!D311</f>
        <v>0</v>
      </c>
    </row>
    <row r="213" spans="1:5" ht="15" hidden="1" customHeight="1" x14ac:dyDescent="0.25">
      <c r="A213" s="566"/>
      <c r="B213" s="565"/>
      <c r="C213" s="111">
        <f>'инновации+добровольчество0,3664'!A307</f>
        <v>0</v>
      </c>
      <c r="D213" s="67">
        <f>'инновации+добровольчество0,3664'!B312</f>
        <v>0</v>
      </c>
      <c r="E213" s="168">
        <f>'инновации+добровольчество0,3664'!D312</f>
        <v>0</v>
      </c>
    </row>
    <row r="214" spans="1:5" ht="15" hidden="1" customHeight="1" x14ac:dyDescent="0.25">
      <c r="A214" s="566"/>
      <c r="B214" s="565"/>
      <c r="C214" s="111">
        <f>'инновации+добровольчество0,3664'!A308</f>
        <v>0</v>
      </c>
      <c r="D214" s="67">
        <f>'инновации+добровольчество0,3664'!B313</f>
        <v>0</v>
      </c>
      <c r="E214" s="168">
        <f>'инновации+добровольчество0,3664'!D313</f>
        <v>0</v>
      </c>
    </row>
    <row r="215" spans="1:5" ht="15" hidden="1" customHeight="1" x14ac:dyDescent="0.25">
      <c r="A215" s="566"/>
      <c r="B215" s="565"/>
      <c r="C215" s="111">
        <f>'инновации+добровольчество0,3664'!A309</f>
        <v>0</v>
      </c>
      <c r="D215" s="67">
        <f>'инновации+добровольчество0,3664'!B314</f>
        <v>0</v>
      </c>
      <c r="E215" s="168">
        <f>'инновации+добровольчество0,3664'!D314</f>
        <v>0</v>
      </c>
    </row>
    <row r="216" spans="1:5" ht="15" hidden="1" customHeight="1" x14ac:dyDescent="0.25">
      <c r="A216" s="566"/>
      <c r="B216" s="565"/>
      <c r="C216" s="111">
        <f>'инновации+добровольчество0,3664'!A310</f>
        <v>0</v>
      </c>
      <c r="D216" s="67">
        <f>'инновации+добровольчество0,3664'!B315</f>
        <v>0</v>
      </c>
      <c r="E216" s="168">
        <f>'инновации+добровольчество0,3664'!D315</f>
        <v>0</v>
      </c>
    </row>
    <row r="217" spans="1:5" ht="15" hidden="1" customHeight="1" x14ac:dyDescent="0.25">
      <c r="A217" s="566"/>
      <c r="B217" s="565"/>
      <c r="C217" s="111">
        <f>'инновации+добровольчество0,3664'!A311</f>
        <v>0</v>
      </c>
      <c r="D217" s="67">
        <f>'инновации+добровольчество0,3664'!B316</f>
        <v>0</v>
      </c>
      <c r="E217" s="168">
        <f>'инновации+добровольчество0,3664'!D316</f>
        <v>0</v>
      </c>
    </row>
    <row r="218" spans="1:5" ht="15" hidden="1" customHeight="1" x14ac:dyDescent="0.25">
      <c r="A218" s="566"/>
      <c r="B218" s="565"/>
      <c r="C218" s="111">
        <f>'инновации+добровольчество0,3664'!A312</f>
        <v>0</v>
      </c>
      <c r="D218" s="67">
        <f>'инновации+добровольчество0,3664'!B317</f>
        <v>0</v>
      </c>
      <c r="E218" s="168">
        <f>'инновации+добровольчество0,3664'!D317</f>
        <v>0</v>
      </c>
    </row>
    <row r="219" spans="1:5" ht="15" hidden="1" customHeight="1" x14ac:dyDescent="0.25">
      <c r="A219" s="566"/>
      <c r="B219" s="565"/>
      <c r="C219" s="111">
        <f>'инновации+добровольчество0,3664'!A313</f>
        <v>0</v>
      </c>
      <c r="D219" s="67">
        <f>'инновации+добровольчество0,3664'!B318</f>
        <v>0</v>
      </c>
      <c r="E219" s="168">
        <f>'инновации+добровольчество0,3664'!D318</f>
        <v>0</v>
      </c>
    </row>
    <row r="220" spans="1:5" ht="15" hidden="1" customHeight="1" x14ac:dyDescent="0.25">
      <c r="A220" s="566"/>
      <c r="B220" s="565"/>
      <c r="C220" s="111">
        <f>'инновации+добровольчество0,3664'!A314</f>
        <v>0</v>
      </c>
      <c r="D220" s="67">
        <f>'инновации+добровольчество0,3664'!B319</f>
        <v>0</v>
      </c>
      <c r="E220" s="168">
        <f>'инновации+добровольчество0,3664'!D319</f>
        <v>0</v>
      </c>
    </row>
    <row r="221" spans="1:5" ht="15" hidden="1" customHeight="1" x14ac:dyDescent="0.25">
      <c r="A221" s="566"/>
      <c r="B221" s="565"/>
      <c r="C221" s="111">
        <f>'инновации+добровольчество0,3664'!A315</f>
        <v>0</v>
      </c>
      <c r="D221" s="67">
        <f>'инновации+добровольчество0,3664'!B320</f>
        <v>0</v>
      </c>
      <c r="E221" s="168">
        <f>'инновации+добровольчество0,3664'!D320</f>
        <v>0</v>
      </c>
    </row>
    <row r="222" spans="1:5" ht="15" hidden="1" customHeight="1" x14ac:dyDescent="0.25">
      <c r="A222" s="566"/>
      <c r="B222" s="565"/>
      <c r="C222" s="111">
        <f>'инновации+добровольчество0,3664'!A316</f>
        <v>0</v>
      </c>
      <c r="D222" s="67">
        <f>'инновации+добровольчество0,3664'!B321</f>
        <v>0</v>
      </c>
      <c r="E222" s="168">
        <f>'инновации+добровольчество0,3664'!D321</f>
        <v>0</v>
      </c>
    </row>
    <row r="223" spans="1:5" ht="15" hidden="1" customHeight="1" x14ac:dyDescent="0.25">
      <c r="A223" s="566"/>
      <c r="B223" s="565"/>
      <c r="C223" s="111">
        <f>'инновации+добровольчество0,3664'!A317</f>
        <v>0</v>
      </c>
      <c r="D223" s="67">
        <f>'инновации+добровольчество0,3664'!B322</f>
        <v>0</v>
      </c>
      <c r="E223" s="168">
        <f>'инновации+добровольчество0,3664'!D322</f>
        <v>0</v>
      </c>
    </row>
    <row r="224" spans="1:5" ht="15" hidden="1" customHeight="1" x14ac:dyDescent="0.25">
      <c r="A224" s="566"/>
      <c r="B224" s="565"/>
      <c r="C224" s="111">
        <f>'инновации+добровольчество0,3664'!A318</f>
        <v>0</v>
      </c>
      <c r="D224" s="67">
        <f>'инновации+добровольчество0,3664'!B323</f>
        <v>0</v>
      </c>
      <c r="E224" s="168">
        <f>'инновации+добровольчество0,3664'!D323</f>
        <v>0</v>
      </c>
    </row>
    <row r="225" spans="1:5" ht="15" hidden="1" customHeight="1" x14ac:dyDescent="0.25">
      <c r="A225" s="566"/>
      <c r="B225" s="565"/>
      <c r="C225" s="111">
        <f>'инновации+добровольчество0,3664'!A319</f>
        <v>0</v>
      </c>
      <c r="D225" s="67">
        <f>'инновации+добровольчество0,3664'!B324</f>
        <v>0</v>
      </c>
      <c r="E225" s="168">
        <f>'инновации+добровольчество0,3664'!D324</f>
        <v>0</v>
      </c>
    </row>
    <row r="226" spans="1:5" ht="15" hidden="1" customHeight="1" x14ac:dyDescent="0.25">
      <c r="A226" s="566"/>
      <c r="B226" s="565"/>
      <c r="C226" s="111">
        <f>'инновации+добровольчество0,3664'!A320</f>
        <v>0</v>
      </c>
      <c r="D226" s="67">
        <f>'инновации+добровольчество0,3664'!B325</f>
        <v>0</v>
      </c>
      <c r="E226" s="168">
        <f>'инновации+добровольчество0,3664'!D325</f>
        <v>0</v>
      </c>
    </row>
    <row r="227" spans="1:5" ht="15" hidden="1" customHeight="1" x14ac:dyDescent="0.25">
      <c r="A227" s="566"/>
      <c r="B227" s="565"/>
      <c r="C227" s="111">
        <f>'инновации+добровольчество0,3664'!A321</f>
        <v>0</v>
      </c>
      <c r="D227" s="67">
        <f>'инновации+добровольчество0,3664'!B326</f>
        <v>0</v>
      </c>
      <c r="E227" s="168">
        <f>'инновации+добровольчество0,3664'!D326</f>
        <v>0</v>
      </c>
    </row>
    <row r="228" spans="1:5" ht="15" hidden="1" customHeight="1" x14ac:dyDescent="0.25">
      <c r="A228" s="566"/>
      <c r="B228" s="565"/>
      <c r="C228" s="111">
        <f>'инновации+добровольчество0,3664'!A322</f>
        <v>0</v>
      </c>
      <c r="D228" s="67">
        <f>'инновации+добровольчество0,3664'!B327</f>
        <v>0</v>
      </c>
      <c r="E228" s="168">
        <f>'инновации+добровольчество0,3664'!D327</f>
        <v>0</v>
      </c>
    </row>
    <row r="229" spans="1:5" ht="15" hidden="1" customHeight="1" x14ac:dyDescent="0.25">
      <c r="A229" s="566"/>
      <c r="B229" s="565"/>
      <c r="C229" s="111">
        <f>'инновации+добровольчество0,3664'!A323</f>
        <v>0</v>
      </c>
      <c r="D229" s="67">
        <f>'инновации+добровольчество0,3664'!B328</f>
        <v>0</v>
      </c>
      <c r="E229" s="168">
        <f>'инновации+добровольчество0,3664'!D328</f>
        <v>0</v>
      </c>
    </row>
    <row r="230" spans="1:5" ht="15" hidden="1" customHeight="1" x14ac:dyDescent="0.25">
      <c r="A230" s="566"/>
      <c r="B230" s="565"/>
      <c r="C230" s="111">
        <f>'инновации+добровольчество0,3664'!A324</f>
        <v>0</v>
      </c>
      <c r="D230" s="67">
        <f>'инновации+добровольчество0,3664'!B329</f>
        <v>0</v>
      </c>
      <c r="E230" s="168">
        <f>'инновации+добровольчество0,3664'!D329</f>
        <v>0</v>
      </c>
    </row>
    <row r="231" spans="1:5" ht="15" hidden="1" customHeight="1" x14ac:dyDescent="0.25">
      <c r="A231" s="566"/>
      <c r="B231" s="565"/>
      <c r="C231" s="111">
        <f>'инновации+добровольчество0,3664'!A325</f>
        <v>0</v>
      </c>
      <c r="D231" s="67">
        <f>'инновации+добровольчество0,3664'!B330</f>
        <v>0</v>
      </c>
      <c r="E231" s="168">
        <f>'инновации+добровольчество0,3664'!D330</f>
        <v>0</v>
      </c>
    </row>
    <row r="232" spans="1:5" hidden="1" x14ac:dyDescent="0.25">
      <c r="A232" s="566"/>
      <c r="B232" s="565"/>
      <c r="C232" s="111">
        <f>'инновации+добровольчество0,3664'!A326</f>
        <v>0</v>
      </c>
      <c r="D232" s="67">
        <f>'инновации+добровольчество0,3664'!B331</f>
        <v>0</v>
      </c>
      <c r="E232" s="168">
        <f>'инновации+добровольчество0,3664'!D331</f>
        <v>0</v>
      </c>
    </row>
    <row r="233" spans="1:5" hidden="1" x14ac:dyDescent="0.25">
      <c r="A233" s="566"/>
      <c r="B233" s="565"/>
      <c r="C233" s="111">
        <f>'инновации+добровольчество0,3664'!A327</f>
        <v>0</v>
      </c>
      <c r="D233" s="67">
        <f>'инновации+добровольчество0,3664'!B332</f>
        <v>0</v>
      </c>
      <c r="E233" s="168">
        <f>'инновации+добровольчество0,3664'!D332</f>
        <v>0</v>
      </c>
    </row>
    <row r="234" spans="1:5" hidden="1" x14ac:dyDescent="0.25">
      <c r="A234" s="566"/>
      <c r="B234" s="565"/>
      <c r="C234" s="111">
        <f>'инновации+добровольчество0,3664'!A328</f>
        <v>0</v>
      </c>
      <c r="D234" s="67">
        <f>'инновации+добровольчество0,3664'!B333</f>
        <v>0</v>
      </c>
      <c r="E234" s="168">
        <f>'инновации+добровольчество0,3664'!D333</f>
        <v>0</v>
      </c>
    </row>
    <row r="235" spans="1:5" hidden="1" x14ac:dyDescent="0.25">
      <c r="A235" s="566"/>
      <c r="B235" s="565"/>
      <c r="C235" s="111">
        <f>'инновации+добровольчество0,3664'!A329</f>
        <v>0</v>
      </c>
      <c r="D235" s="67">
        <f>'инновации+добровольчество0,3664'!B334</f>
        <v>0</v>
      </c>
      <c r="E235" s="168">
        <f>'инновации+добровольчество0,3664'!D334</f>
        <v>0</v>
      </c>
    </row>
    <row r="236" spans="1:5" hidden="1" x14ac:dyDescent="0.25">
      <c r="A236" s="566"/>
      <c r="B236" s="565"/>
      <c r="C236" s="111">
        <f>'инновации+добровольчество0,3664'!A330</f>
        <v>0</v>
      </c>
      <c r="D236" s="67">
        <f>'инновации+добровольчество0,3664'!B335</f>
        <v>0</v>
      </c>
      <c r="E236" s="168">
        <f>'инновации+добровольчество0,3664'!D335</f>
        <v>0</v>
      </c>
    </row>
    <row r="237" spans="1:5" hidden="1" x14ac:dyDescent="0.25">
      <c r="A237" s="566"/>
      <c r="B237" s="565"/>
      <c r="C237" s="111">
        <f>'инновации+добровольчество0,3664'!A331</f>
        <v>0</v>
      </c>
      <c r="D237" s="67">
        <f>'инновации+добровольчество0,3664'!B336</f>
        <v>0</v>
      </c>
      <c r="E237" s="168">
        <f>'инновации+добровольчество0,3664'!D336</f>
        <v>0</v>
      </c>
    </row>
    <row r="238" spans="1:5" hidden="1" x14ac:dyDescent="0.25">
      <c r="A238" s="566"/>
      <c r="B238" s="565"/>
      <c r="C238" s="111">
        <f>'инновации+добровольчество0,3664'!A332</f>
        <v>0</v>
      </c>
      <c r="D238" s="67">
        <f>'инновации+добровольчество0,3664'!B337</f>
        <v>0</v>
      </c>
      <c r="E238" s="168">
        <f>'инновации+добровольчество0,3664'!D337</f>
        <v>0</v>
      </c>
    </row>
    <row r="239" spans="1:5" hidden="1" x14ac:dyDescent="0.25">
      <c r="A239" s="566"/>
      <c r="B239" s="565"/>
      <c r="C239" s="111">
        <f>'инновации+добровольчество0,3664'!A333</f>
        <v>0</v>
      </c>
      <c r="D239" s="67">
        <f>'инновации+добровольчество0,3664'!B338</f>
        <v>0</v>
      </c>
      <c r="E239" s="168">
        <f>'инновации+добровольчество0,3664'!D338</f>
        <v>0</v>
      </c>
    </row>
    <row r="240" spans="1:5" hidden="1" x14ac:dyDescent="0.25">
      <c r="A240" s="566"/>
      <c r="B240" s="565"/>
      <c r="C240" s="111">
        <f>'инновации+добровольчество0,3664'!A334</f>
        <v>0</v>
      </c>
      <c r="D240" s="67">
        <f>'инновации+добровольчество0,3664'!B339</f>
        <v>0</v>
      </c>
      <c r="E240" s="168">
        <f>'инновации+добровольчество0,3664'!D339</f>
        <v>0</v>
      </c>
    </row>
    <row r="241" spans="1:5" hidden="1" x14ac:dyDescent="0.25">
      <c r="A241" s="566"/>
      <c r="B241" s="565"/>
      <c r="C241" s="111">
        <f>'инновации+добровольчество0,3664'!A335</f>
        <v>0</v>
      </c>
      <c r="D241" s="67">
        <f>'инновации+добровольчество0,3664'!B340</f>
        <v>0</v>
      </c>
      <c r="E241" s="168">
        <f>'инновации+добровольчество0,3664'!D340</f>
        <v>0</v>
      </c>
    </row>
    <row r="242" spans="1:5" hidden="1" x14ac:dyDescent="0.25">
      <c r="A242" s="566"/>
      <c r="B242" s="565"/>
      <c r="C242" s="111">
        <f>'инновации+добровольчество0,3664'!A336</f>
        <v>0</v>
      </c>
      <c r="D242" s="67">
        <f>'инновации+добровольчество0,3664'!B341</f>
        <v>0</v>
      </c>
      <c r="E242" s="168">
        <f>'инновации+добровольчество0,3664'!D341</f>
        <v>0</v>
      </c>
    </row>
    <row r="243" spans="1:5" hidden="1" x14ac:dyDescent="0.25">
      <c r="A243" s="566"/>
      <c r="B243" s="565"/>
      <c r="C243" s="111">
        <f>'инновации+добровольчество0,3664'!A337</f>
        <v>0</v>
      </c>
      <c r="D243" s="67">
        <f>'инновации+добровольчество0,3664'!B342</f>
        <v>0</v>
      </c>
      <c r="E243" s="168">
        <f>'инновации+добровольчество0,3664'!D342</f>
        <v>0</v>
      </c>
    </row>
    <row r="244" spans="1:5" hidden="1" x14ac:dyDescent="0.25">
      <c r="A244" s="566"/>
      <c r="B244" s="565"/>
      <c r="C244" s="111">
        <f>'инновации+добровольчество0,3664'!A338</f>
        <v>0</v>
      </c>
      <c r="D244" s="67">
        <f>'инновации+добровольчество0,3664'!B343</f>
        <v>0</v>
      </c>
      <c r="E244" s="168">
        <f>'инновации+добровольчество0,3664'!D343</f>
        <v>0</v>
      </c>
    </row>
    <row r="245" spans="1:5" hidden="1" x14ac:dyDescent="0.25">
      <c r="A245" s="566"/>
      <c r="B245" s="565"/>
      <c r="C245" s="111">
        <f>'инновации+добровольчество0,3664'!A339</f>
        <v>0</v>
      </c>
      <c r="D245" s="67">
        <f>'инновации+добровольчество0,3664'!B344</f>
        <v>0</v>
      </c>
      <c r="E245" s="168">
        <f>'инновации+добровольчество0,3664'!D344</f>
        <v>0</v>
      </c>
    </row>
    <row r="246" spans="1:5" hidden="1" x14ac:dyDescent="0.25">
      <c r="A246" s="566"/>
      <c r="B246" s="565"/>
      <c r="C246" s="111">
        <f>'инновации+добровольчество0,3664'!A340</f>
        <v>0</v>
      </c>
      <c r="D246" s="67">
        <f>'инновации+добровольчество0,3664'!B345</f>
        <v>0</v>
      </c>
      <c r="E246" s="168">
        <f>'инновации+добровольчество0,3664'!D345</f>
        <v>0</v>
      </c>
    </row>
    <row r="247" spans="1:5" hidden="1" x14ac:dyDescent="0.25">
      <c r="A247" s="566"/>
      <c r="B247" s="565"/>
      <c r="C247" s="111">
        <f>'инновации+добровольчество0,3664'!A341</f>
        <v>0</v>
      </c>
      <c r="D247" s="67">
        <f>'инновации+добровольчество0,3664'!B346</f>
        <v>0</v>
      </c>
      <c r="E247" s="168">
        <f>'инновации+добровольчество0,3664'!D346</f>
        <v>0</v>
      </c>
    </row>
    <row r="248" spans="1:5" hidden="1" x14ac:dyDescent="0.25">
      <c r="A248" s="566"/>
      <c r="B248" s="565"/>
      <c r="C248" s="111">
        <f>'инновации+добровольчество0,3664'!A342</f>
        <v>0</v>
      </c>
      <c r="D248" s="67">
        <f>'инновации+добровольчество0,3664'!B347</f>
        <v>0</v>
      </c>
      <c r="E248" s="168">
        <f>'инновации+добровольчество0,3664'!D347</f>
        <v>0</v>
      </c>
    </row>
    <row r="249" spans="1:5" hidden="1" x14ac:dyDescent="0.25">
      <c r="A249" s="566"/>
      <c r="B249" s="565"/>
      <c r="C249" s="111">
        <f>'инновации+добровольчество0,3664'!A343</f>
        <v>0</v>
      </c>
      <c r="D249" s="67">
        <f>'инновации+добровольчество0,3664'!B348</f>
        <v>0</v>
      </c>
      <c r="E249" s="168">
        <f>'инновации+добровольчество0,3664'!D348</f>
        <v>0</v>
      </c>
    </row>
    <row r="250" spans="1:5" hidden="1" x14ac:dyDescent="0.25">
      <c r="A250" s="566"/>
      <c r="B250" s="565"/>
      <c r="C250" s="111">
        <f>'инновации+добровольчество0,3664'!A344</f>
        <v>0</v>
      </c>
      <c r="D250" s="67">
        <f>'инновации+добровольчество0,3664'!B349</f>
        <v>0</v>
      </c>
      <c r="E250" s="168">
        <f>'инновации+добровольчество0,3664'!D349</f>
        <v>0</v>
      </c>
    </row>
    <row r="251" spans="1:5" hidden="1" x14ac:dyDescent="0.25">
      <c r="A251" s="566"/>
      <c r="B251" s="565"/>
      <c r="C251" s="111">
        <f>'инновации+добровольчество0,3664'!A345</f>
        <v>0</v>
      </c>
      <c r="D251" s="67">
        <f>'инновации+добровольчество0,3664'!B350</f>
        <v>0</v>
      </c>
      <c r="E251" s="168">
        <f>'инновации+добровольчество0,3664'!D350</f>
        <v>0</v>
      </c>
    </row>
    <row r="252" spans="1:5" hidden="1" x14ac:dyDescent="0.25">
      <c r="A252" s="566"/>
      <c r="B252" s="565"/>
      <c r="C252" s="111">
        <f>'инновации+добровольчество0,3664'!A346</f>
        <v>0</v>
      </c>
      <c r="D252" s="67">
        <f>'инновации+добровольчество0,3664'!B351</f>
        <v>0</v>
      </c>
      <c r="E252" s="168">
        <f>'инновации+добровольчество0,3664'!D351</f>
        <v>0</v>
      </c>
    </row>
    <row r="253" spans="1:5" hidden="1" x14ac:dyDescent="0.25">
      <c r="A253" s="566"/>
      <c r="B253" s="565"/>
      <c r="C253" s="111">
        <f>'инновации+добровольчество0,3664'!A347</f>
        <v>0</v>
      </c>
      <c r="D253" s="67">
        <f>'инновации+добровольчество0,3664'!B352</f>
        <v>0</v>
      </c>
      <c r="E253" s="168">
        <f>'инновации+добровольчество0,3664'!D352</f>
        <v>0</v>
      </c>
    </row>
    <row r="254" spans="1:5" hidden="1" x14ac:dyDescent="0.25">
      <c r="A254" s="566"/>
      <c r="B254" s="565"/>
      <c r="C254" s="111">
        <f>'инновации+добровольчество0,3664'!A348</f>
        <v>0</v>
      </c>
      <c r="D254" s="67">
        <f>'инновации+добровольчество0,3664'!B353</f>
        <v>0</v>
      </c>
      <c r="E254" s="168">
        <f>'инновации+добровольчество0,3664'!D353</f>
        <v>0</v>
      </c>
    </row>
    <row r="255" spans="1:5" hidden="1" x14ac:dyDescent="0.25">
      <c r="A255" s="566"/>
      <c r="B255" s="565"/>
      <c r="C255" s="111">
        <f>'инновации+добровольчество0,3664'!A349</f>
        <v>0</v>
      </c>
      <c r="D255" s="67">
        <f>'инновации+добровольчество0,3664'!B354</f>
        <v>0</v>
      </c>
      <c r="E255" s="168">
        <f>'инновации+добровольчество0,3664'!D354</f>
        <v>0</v>
      </c>
    </row>
    <row r="256" spans="1:5" hidden="1" x14ac:dyDescent="0.25">
      <c r="A256" s="566"/>
      <c r="B256" s="565"/>
      <c r="C256" s="111">
        <f>'инновации+добровольчество0,3664'!A350</f>
        <v>0</v>
      </c>
      <c r="D256" s="67">
        <f>'инновации+добровольчество0,3664'!B355</f>
        <v>0</v>
      </c>
      <c r="E256" s="168">
        <f>'инновации+добровольчество0,3664'!D355</f>
        <v>0</v>
      </c>
    </row>
    <row r="257" spans="1:5" hidden="1" x14ac:dyDescent="0.25">
      <c r="A257" s="566"/>
      <c r="B257" s="565"/>
      <c r="C257" s="111">
        <f>'инновации+добровольчество0,3664'!A351</f>
        <v>0</v>
      </c>
      <c r="D257" s="67">
        <f>'инновации+добровольчество0,3664'!B356</f>
        <v>0</v>
      </c>
      <c r="E257" s="168">
        <f>'инновации+добровольчество0,3664'!D356</f>
        <v>0</v>
      </c>
    </row>
    <row r="258" spans="1:5" hidden="1" x14ac:dyDescent="0.25">
      <c r="A258" s="566"/>
      <c r="B258" s="565"/>
      <c r="C258" s="111">
        <f>'инновации+добровольчество0,3664'!A352</f>
        <v>0</v>
      </c>
      <c r="D258" s="67">
        <f>'инновации+добровольчество0,3664'!B357</f>
        <v>0</v>
      </c>
      <c r="E258" s="168">
        <f>'инновации+добровольчество0,3664'!D357</f>
        <v>0</v>
      </c>
    </row>
    <row r="259" spans="1:5" hidden="1" x14ac:dyDescent="0.25">
      <c r="A259" s="566"/>
      <c r="B259" s="565"/>
      <c r="C259" s="111">
        <f>'инновации+добровольчество0,3664'!A353</f>
        <v>0</v>
      </c>
      <c r="D259" s="67">
        <f>'инновации+добровольчество0,3664'!B358</f>
        <v>0</v>
      </c>
      <c r="E259" s="168">
        <f>'инновации+добровольчество0,3664'!D358</f>
        <v>0</v>
      </c>
    </row>
    <row r="260" spans="1:5" hidden="1" x14ac:dyDescent="0.25">
      <c r="A260" s="566"/>
      <c r="B260" s="565"/>
      <c r="C260" s="111">
        <f>'инновации+добровольчество0,3664'!A354</f>
        <v>0</v>
      </c>
      <c r="D260" s="67">
        <f>'инновации+добровольчество0,3664'!B359</f>
        <v>0</v>
      </c>
      <c r="E260" s="168">
        <f>'инновации+добровольчество0,3664'!D359</f>
        <v>0</v>
      </c>
    </row>
    <row r="261" spans="1:5" hidden="1" x14ac:dyDescent="0.25">
      <c r="A261" s="566"/>
      <c r="B261" s="565"/>
      <c r="C261" s="111">
        <f>'инновации+добровольчество0,3664'!A355</f>
        <v>0</v>
      </c>
      <c r="D261" s="67">
        <f>'инновации+добровольчество0,3664'!B360</f>
        <v>0</v>
      </c>
      <c r="E261" s="168">
        <f>'инновации+добровольчество0,3664'!D360</f>
        <v>0</v>
      </c>
    </row>
    <row r="262" spans="1:5" hidden="1" x14ac:dyDescent="0.25">
      <c r="A262" s="566"/>
      <c r="B262" s="565"/>
      <c r="C262" s="111">
        <f>'инновации+добровольчество0,3664'!A356</f>
        <v>0</v>
      </c>
      <c r="D262" s="67">
        <f>'инновации+добровольчество0,3664'!B361</f>
        <v>0</v>
      </c>
      <c r="E262" s="168">
        <f>'инновации+добровольчество0,3664'!D361</f>
        <v>0</v>
      </c>
    </row>
    <row r="263" spans="1:5" hidden="1" x14ac:dyDescent="0.25">
      <c r="A263" s="566"/>
      <c r="B263" s="565"/>
      <c r="C263" s="111">
        <f>'инновации+добровольчество0,3664'!A357</f>
        <v>0</v>
      </c>
      <c r="D263" s="67">
        <f>'инновации+добровольчество0,3664'!B362</f>
        <v>0</v>
      </c>
      <c r="E263" s="168">
        <f>'инновации+добровольчество0,3664'!D362</f>
        <v>0</v>
      </c>
    </row>
    <row r="264" spans="1:5" hidden="1" x14ac:dyDescent="0.25">
      <c r="A264" s="566"/>
      <c r="B264" s="565"/>
      <c r="C264" s="111">
        <f>'инновации+добровольчество0,3664'!A358</f>
        <v>0</v>
      </c>
      <c r="D264" s="67">
        <f>'инновации+добровольчество0,3664'!B363</f>
        <v>0</v>
      </c>
      <c r="E264" s="168">
        <f>'инновации+добровольчество0,3664'!D363</f>
        <v>0</v>
      </c>
    </row>
    <row r="265" spans="1:5" hidden="1" x14ac:dyDescent="0.25">
      <c r="A265" s="566"/>
      <c r="B265" s="565"/>
      <c r="C265" s="111">
        <f>'инновации+добровольчество0,3664'!A359</f>
        <v>0</v>
      </c>
      <c r="D265" s="67">
        <f>'инновации+добровольчество0,3664'!B364</f>
        <v>0</v>
      </c>
      <c r="E265" s="168">
        <f>'инновации+добровольчество0,3664'!D364</f>
        <v>0</v>
      </c>
    </row>
    <row r="266" spans="1:5" hidden="1" x14ac:dyDescent="0.25">
      <c r="A266" s="566"/>
      <c r="B266" s="565"/>
      <c r="C266" s="111">
        <f>'инновации+добровольчество0,3664'!A360</f>
        <v>0</v>
      </c>
      <c r="D266" s="67">
        <f>'инновации+добровольчество0,3664'!B365</f>
        <v>0</v>
      </c>
      <c r="E266" s="168">
        <f>'инновации+добровольчество0,3664'!D365</f>
        <v>0</v>
      </c>
    </row>
    <row r="267" spans="1:5" hidden="1" x14ac:dyDescent="0.25">
      <c r="A267" s="566"/>
      <c r="B267" s="565"/>
      <c r="C267" s="111">
        <f>'инновации+добровольчество0,3664'!A361</f>
        <v>0</v>
      </c>
      <c r="D267" s="67">
        <f>'инновации+добровольчество0,3664'!B366</f>
        <v>0</v>
      </c>
      <c r="E267" s="168">
        <f>'инновации+добровольчество0,3664'!D366</f>
        <v>0</v>
      </c>
    </row>
    <row r="268" spans="1:5" hidden="1" x14ac:dyDescent="0.25">
      <c r="A268" s="566"/>
      <c r="B268" s="565"/>
      <c r="C268" s="111">
        <f>'инновации+добровольчество0,3664'!A362</f>
        <v>0</v>
      </c>
      <c r="D268" s="67">
        <f>'инновации+добровольчество0,3664'!B367</f>
        <v>0</v>
      </c>
      <c r="E268" s="168">
        <f>'инновации+добровольчество0,3664'!D367</f>
        <v>0</v>
      </c>
    </row>
    <row r="269" spans="1:5" hidden="1" x14ac:dyDescent="0.25">
      <c r="A269" s="566"/>
      <c r="B269" s="565"/>
      <c r="C269" s="111">
        <f>'инновации+добровольчество0,3664'!A363</f>
        <v>0</v>
      </c>
      <c r="D269" s="67">
        <f>'инновации+добровольчество0,3664'!B368</f>
        <v>0</v>
      </c>
      <c r="E269" s="168">
        <f>'инновации+добровольчество0,3664'!D368</f>
        <v>0</v>
      </c>
    </row>
    <row r="270" spans="1:5" hidden="1" x14ac:dyDescent="0.25">
      <c r="A270" s="566"/>
      <c r="B270" s="565"/>
      <c r="C270" s="111">
        <f>'инновации+добровольчество0,3664'!A364</f>
        <v>0</v>
      </c>
      <c r="D270" s="67">
        <f>'инновации+добровольчество0,3664'!B369</f>
        <v>0</v>
      </c>
      <c r="E270" s="168">
        <f>'инновации+добровольчество0,3664'!D369</f>
        <v>0</v>
      </c>
    </row>
    <row r="271" spans="1:5" hidden="1" x14ac:dyDescent="0.25">
      <c r="A271" s="566"/>
      <c r="B271" s="565"/>
      <c r="C271" s="111">
        <f>'инновации+добровольчество0,3664'!A365</f>
        <v>0</v>
      </c>
      <c r="D271" s="67">
        <f>'инновации+добровольчество0,3664'!B370</f>
        <v>0</v>
      </c>
      <c r="E271" s="168">
        <f>'инновации+добровольчество0,3664'!D370</f>
        <v>0</v>
      </c>
    </row>
    <row r="272" spans="1:5" hidden="1" x14ac:dyDescent="0.25">
      <c r="A272" s="566"/>
      <c r="B272" s="565"/>
      <c r="C272" s="111">
        <f>'инновации+добровольчество0,3664'!A366</f>
        <v>0</v>
      </c>
      <c r="D272" s="67">
        <f>'инновации+добровольчество0,3664'!B371</f>
        <v>0</v>
      </c>
      <c r="E272" s="168">
        <f>'инновации+добровольчество0,3664'!D371</f>
        <v>0</v>
      </c>
    </row>
    <row r="273" spans="1:5" hidden="1" x14ac:dyDescent="0.25">
      <c r="A273" s="566"/>
      <c r="B273" s="565"/>
      <c r="C273" s="111">
        <f>'инновации+добровольчество0,3664'!A367</f>
        <v>0</v>
      </c>
      <c r="D273" s="67">
        <f>'инновации+добровольчество0,3664'!B372</f>
        <v>0</v>
      </c>
      <c r="E273" s="168">
        <f>'инновации+добровольчество0,3664'!D372</f>
        <v>0</v>
      </c>
    </row>
    <row r="274" spans="1:5" hidden="1" x14ac:dyDescent="0.25">
      <c r="A274" s="566"/>
      <c r="B274" s="565"/>
      <c r="C274" s="111">
        <f>'инновации+добровольчество0,3664'!A368</f>
        <v>0</v>
      </c>
      <c r="D274" s="67">
        <f>'инновации+добровольчество0,3664'!B373</f>
        <v>0</v>
      </c>
      <c r="E274" s="168">
        <f>'инновации+добровольчество0,3664'!D373</f>
        <v>0</v>
      </c>
    </row>
    <row r="275" spans="1:5" hidden="1" x14ac:dyDescent="0.25">
      <c r="A275" s="566"/>
      <c r="B275" s="565"/>
      <c r="C275" s="111">
        <f>'инновации+добровольчество0,3664'!A369</f>
        <v>0</v>
      </c>
      <c r="D275" s="67">
        <f>'инновации+добровольчество0,3664'!B374</f>
        <v>0</v>
      </c>
      <c r="E275" s="168">
        <f>'инновации+добровольчество0,3664'!D374</f>
        <v>0</v>
      </c>
    </row>
    <row r="276" spans="1:5" hidden="1" x14ac:dyDescent="0.25">
      <c r="A276" s="566"/>
      <c r="B276" s="565"/>
      <c r="C276" s="111">
        <f>'инновации+добровольчество0,3664'!A370</f>
        <v>0</v>
      </c>
      <c r="D276" s="67">
        <f>'инновации+добровольчество0,3664'!B375</f>
        <v>0</v>
      </c>
      <c r="E276" s="168">
        <f>'инновации+добровольчество0,3664'!D375</f>
        <v>0</v>
      </c>
    </row>
    <row r="277" spans="1:5" hidden="1" x14ac:dyDescent="0.25">
      <c r="A277" s="566"/>
      <c r="B277" s="565"/>
      <c r="C277" s="111">
        <f>'инновации+добровольчество0,3664'!A371</f>
        <v>0</v>
      </c>
      <c r="D277" s="67">
        <f>'инновации+добровольчество0,3664'!B376</f>
        <v>0</v>
      </c>
      <c r="E277" s="168">
        <f>'инновации+добровольчество0,3664'!D376</f>
        <v>0</v>
      </c>
    </row>
    <row r="278" spans="1:5" hidden="1" x14ac:dyDescent="0.25">
      <c r="A278" s="566"/>
      <c r="B278" s="565"/>
      <c r="C278" s="111">
        <f>'инновации+добровольчество0,3664'!A372</f>
        <v>0</v>
      </c>
      <c r="D278" s="67">
        <f>'инновации+добровольчество0,3664'!B377</f>
        <v>0</v>
      </c>
      <c r="E278" s="168">
        <f>'инновации+добровольчество0,3664'!D377</f>
        <v>0</v>
      </c>
    </row>
    <row r="279" spans="1:5" hidden="1" x14ac:dyDescent="0.25">
      <c r="A279" s="566"/>
      <c r="B279" s="565"/>
      <c r="C279" s="111">
        <f>'инновации+добровольчество0,3664'!A373</f>
        <v>0</v>
      </c>
      <c r="D279" s="67">
        <f>'инновации+добровольчество0,3664'!B378</f>
        <v>0</v>
      </c>
      <c r="E279" s="168">
        <f>'инновации+добровольчество0,3664'!D378</f>
        <v>0</v>
      </c>
    </row>
    <row r="280" spans="1:5" hidden="1" x14ac:dyDescent="0.25">
      <c r="A280" s="566"/>
      <c r="B280" s="565"/>
      <c r="C280" s="111">
        <f>'инновации+добровольчество0,3664'!A374</f>
        <v>0</v>
      </c>
      <c r="D280" s="67">
        <f>'инновации+добровольчество0,3664'!B379</f>
        <v>0</v>
      </c>
      <c r="E280" s="168">
        <f>'инновации+добровольчество0,3664'!D379</f>
        <v>0</v>
      </c>
    </row>
    <row r="281" spans="1:5" hidden="1" x14ac:dyDescent="0.25">
      <c r="A281" s="566"/>
      <c r="B281" s="565"/>
      <c r="C281" s="111">
        <f>'инновации+добровольчество0,3664'!A375</f>
        <v>0</v>
      </c>
      <c r="D281" s="67">
        <f>'инновации+добровольчество0,3664'!B380</f>
        <v>0</v>
      </c>
      <c r="E281" s="168">
        <f>'инновации+добровольчество0,3664'!D380</f>
        <v>0</v>
      </c>
    </row>
    <row r="282" spans="1:5" hidden="1" x14ac:dyDescent="0.25">
      <c r="A282" s="566"/>
      <c r="B282" s="565"/>
      <c r="C282" s="111">
        <f>'инновации+добровольчество0,3664'!A376</f>
        <v>0</v>
      </c>
      <c r="D282" s="67">
        <f>'инновации+добровольчество0,3664'!B381</f>
        <v>0</v>
      </c>
      <c r="E282" s="168">
        <f>'инновации+добровольчество0,3664'!D381</f>
        <v>0</v>
      </c>
    </row>
    <row r="283" spans="1:5" hidden="1" x14ac:dyDescent="0.25">
      <c r="A283" s="566"/>
      <c r="B283" s="565"/>
      <c r="C283" s="111">
        <f>'инновации+добровольчество0,3664'!A377</f>
        <v>0</v>
      </c>
      <c r="D283" s="67">
        <f>'инновации+добровольчество0,3664'!B382</f>
        <v>0</v>
      </c>
      <c r="E283" s="168">
        <f>'инновации+добровольчество0,3664'!D382</f>
        <v>0</v>
      </c>
    </row>
    <row r="284" spans="1:5" hidden="1" x14ac:dyDescent="0.25">
      <c r="A284" s="566"/>
      <c r="B284" s="565"/>
      <c r="C284" s="111">
        <f>'инновации+добровольчество0,3664'!A378</f>
        <v>0</v>
      </c>
      <c r="D284" s="67">
        <f>'инновации+добровольчество0,3664'!B383</f>
        <v>0</v>
      </c>
      <c r="E284" s="168">
        <f>'инновации+добровольчество0,3664'!D383</f>
        <v>0</v>
      </c>
    </row>
    <row r="285" spans="1:5" hidden="1" x14ac:dyDescent="0.25">
      <c r="A285" s="566"/>
      <c r="B285" s="565"/>
      <c r="C285" s="111">
        <f>'инновации+добровольчество0,3664'!A379</f>
        <v>0</v>
      </c>
      <c r="D285" s="67">
        <f>'инновации+добровольчество0,3664'!B384</f>
        <v>0</v>
      </c>
      <c r="E285" s="168">
        <f>'инновации+добровольчество0,3664'!D384</f>
        <v>0</v>
      </c>
    </row>
    <row r="286" spans="1:5" hidden="1" x14ac:dyDescent="0.25">
      <c r="A286" s="566"/>
      <c r="B286" s="565"/>
      <c r="C286" s="111">
        <f>'инновации+добровольчество0,3664'!A380</f>
        <v>0</v>
      </c>
      <c r="D286" s="67">
        <f>'инновации+добровольчество0,3664'!B385</f>
        <v>0</v>
      </c>
      <c r="E286" s="168">
        <f>'инновации+добровольчество0,3664'!D385</f>
        <v>0</v>
      </c>
    </row>
    <row r="287" spans="1:5" hidden="1" x14ac:dyDescent="0.25">
      <c r="A287" s="566"/>
      <c r="B287" s="565"/>
      <c r="C287" s="111">
        <f>'инновации+добровольчество0,3664'!A381</f>
        <v>0</v>
      </c>
      <c r="D287" s="67">
        <f>'инновации+добровольчество0,3664'!B386</f>
        <v>0</v>
      </c>
      <c r="E287" s="168">
        <f>'инновации+добровольчество0,3664'!D386</f>
        <v>0</v>
      </c>
    </row>
    <row r="288" spans="1:5" hidden="1" x14ac:dyDescent="0.25">
      <c r="A288" s="566"/>
      <c r="B288" s="565"/>
      <c r="C288" s="111">
        <f>'инновации+добровольчество0,3664'!A382</f>
        <v>0</v>
      </c>
      <c r="D288" s="67">
        <f>'инновации+добровольчество0,3664'!B387</f>
        <v>0</v>
      </c>
      <c r="E288" s="168">
        <f>'инновации+добровольчество0,3664'!D387</f>
        <v>0</v>
      </c>
    </row>
    <row r="289" spans="1:5" hidden="1" x14ac:dyDescent="0.25">
      <c r="A289" s="566"/>
      <c r="B289" s="565"/>
      <c r="C289" s="111">
        <f>'инновации+добровольчество0,3664'!A383</f>
        <v>0</v>
      </c>
      <c r="D289" s="67">
        <f>'инновации+добровольчество0,3664'!B388</f>
        <v>0</v>
      </c>
      <c r="E289" s="168">
        <f>'инновации+добровольчество0,3664'!D388</f>
        <v>0</v>
      </c>
    </row>
    <row r="290" spans="1:5" hidden="1" x14ac:dyDescent="0.25">
      <c r="A290" s="566"/>
      <c r="B290" s="565"/>
      <c r="C290" s="111">
        <f>'инновации+добровольчество0,3664'!A384</f>
        <v>0</v>
      </c>
      <c r="D290" s="67">
        <f>'инновации+добровольчество0,3664'!B389</f>
        <v>0</v>
      </c>
      <c r="E290" s="168">
        <f>'инновации+добровольчество0,3664'!D389</f>
        <v>0</v>
      </c>
    </row>
    <row r="291" spans="1:5" hidden="1" x14ac:dyDescent="0.25">
      <c r="A291" s="566"/>
      <c r="B291" s="565"/>
      <c r="C291" s="111">
        <f>'инновации+добровольчество0,3664'!A385</f>
        <v>0</v>
      </c>
      <c r="D291" s="67">
        <f>'инновации+добровольчество0,3664'!B390</f>
        <v>0</v>
      </c>
      <c r="E291" s="168">
        <f>'инновации+добровольчество0,3664'!D390</f>
        <v>0</v>
      </c>
    </row>
    <row r="292" spans="1:5" hidden="1" x14ac:dyDescent="0.25">
      <c r="A292" s="566"/>
      <c r="B292" s="565"/>
      <c r="C292" s="111">
        <f>'инновации+добровольчество0,3664'!A386</f>
        <v>0</v>
      </c>
      <c r="D292" s="67">
        <f>'инновации+добровольчество0,3664'!B391</f>
        <v>0</v>
      </c>
      <c r="E292" s="168">
        <f>'инновации+добровольчество0,3664'!D391</f>
        <v>0</v>
      </c>
    </row>
    <row r="293" spans="1:5" hidden="1" x14ac:dyDescent="0.25">
      <c r="A293" s="566"/>
      <c r="B293" s="565"/>
      <c r="C293" s="111">
        <f>'инновации+добровольчество0,3664'!A387</f>
        <v>0</v>
      </c>
      <c r="D293" s="67">
        <f>'инновации+добровольчество0,3664'!B392</f>
        <v>0</v>
      </c>
      <c r="E293" s="168">
        <f>'инновации+добровольчество0,3664'!D392</f>
        <v>0</v>
      </c>
    </row>
    <row r="294" spans="1:5" hidden="1" x14ac:dyDescent="0.25">
      <c r="A294" s="566"/>
      <c r="B294" s="565"/>
      <c r="C294" s="111">
        <f>'инновации+добровольчество0,3664'!A388</f>
        <v>0</v>
      </c>
      <c r="D294" s="67">
        <f>'инновации+добровольчество0,3664'!B393</f>
        <v>0</v>
      </c>
      <c r="E294" s="168">
        <f>'инновации+добровольчество0,3664'!D393</f>
        <v>0</v>
      </c>
    </row>
    <row r="295" spans="1:5" hidden="1" x14ac:dyDescent="0.25">
      <c r="A295" s="566"/>
      <c r="B295" s="565"/>
      <c r="C295" s="111">
        <f>'инновации+добровольчество0,3664'!A389</f>
        <v>0</v>
      </c>
      <c r="D295" s="67">
        <f>'инновации+добровольчество0,3664'!B394</f>
        <v>0</v>
      </c>
      <c r="E295" s="168">
        <f>'инновации+добровольчество0,3664'!D394</f>
        <v>0</v>
      </c>
    </row>
    <row r="296" spans="1:5" hidden="1" x14ac:dyDescent="0.25">
      <c r="A296" s="566"/>
      <c r="B296" s="565"/>
      <c r="C296" s="111">
        <f>'инновации+добровольчество0,3664'!A390</f>
        <v>0</v>
      </c>
      <c r="D296" s="67">
        <f>'инновации+добровольчество0,3664'!B395</f>
        <v>0</v>
      </c>
      <c r="E296" s="168">
        <f>'инновации+добровольчество0,3664'!D395</f>
        <v>0</v>
      </c>
    </row>
    <row r="297" spans="1:5" hidden="1" x14ac:dyDescent="0.25">
      <c r="A297" s="566"/>
      <c r="B297" s="565"/>
      <c r="C297" s="111">
        <f>'инновации+добровольчество0,3664'!A391</f>
        <v>0</v>
      </c>
      <c r="D297" s="67">
        <f>'инновации+добровольчество0,3664'!B396</f>
        <v>0</v>
      </c>
      <c r="E297" s="168">
        <f>'инновации+добровольчество0,3664'!D396</f>
        <v>0</v>
      </c>
    </row>
    <row r="298" spans="1:5" hidden="1" x14ac:dyDescent="0.25">
      <c r="A298" s="566"/>
      <c r="B298" s="565"/>
      <c r="C298" s="111">
        <f>'инновации+добровольчество0,3664'!A392</f>
        <v>0</v>
      </c>
      <c r="D298" s="67">
        <f>'инновации+добровольчество0,3664'!B397</f>
        <v>0</v>
      </c>
      <c r="E298" s="168">
        <f>'инновации+добровольчество0,3664'!D397</f>
        <v>0</v>
      </c>
    </row>
    <row r="299" spans="1:5" hidden="1" x14ac:dyDescent="0.25">
      <c r="A299" s="566"/>
      <c r="B299" s="565"/>
      <c r="C299" s="111">
        <f>'инновации+добровольчество0,3664'!A393</f>
        <v>0</v>
      </c>
      <c r="D299" s="67">
        <f>'инновации+добровольчество0,3664'!B398</f>
        <v>0</v>
      </c>
      <c r="E299" s="168">
        <f>'инновации+добровольчество0,3664'!D398</f>
        <v>0</v>
      </c>
    </row>
    <row r="300" spans="1:5" hidden="1" x14ac:dyDescent="0.25">
      <c r="A300" s="566"/>
      <c r="B300" s="565"/>
      <c r="C300" s="111">
        <f>'инновации+добровольчество0,3664'!A394</f>
        <v>0</v>
      </c>
      <c r="D300" s="67">
        <f>'инновации+добровольчество0,3664'!B399</f>
        <v>0</v>
      </c>
      <c r="E300" s="168">
        <f>'инновации+добровольчество0,3664'!D399</f>
        <v>0</v>
      </c>
    </row>
    <row r="301" spans="1:5" hidden="1" x14ac:dyDescent="0.25">
      <c r="A301" s="566"/>
      <c r="B301" s="565"/>
      <c r="C301" s="111">
        <f>'инновации+добровольчество0,3664'!A395</f>
        <v>0</v>
      </c>
      <c r="D301" s="67">
        <f>'инновации+добровольчество0,3664'!B400</f>
        <v>0</v>
      </c>
      <c r="E301" s="168">
        <f>'инновации+добровольчество0,3664'!D400</f>
        <v>0</v>
      </c>
    </row>
    <row r="302" spans="1:5" hidden="1" x14ac:dyDescent="0.25">
      <c r="A302" s="566"/>
      <c r="B302" s="565"/>
      <c r="C302" s="111">
        <f>'инновации+добровольчество0,3664'!A396</f>
        <v>0</v>
      </c>
      <c r="D302" s="67">
        <f>'инновации+добровольчество0,3664'!B401</f>
        <v>0</v>
      </c>
      <c r="E302" s="168">
        <f>'инновации+добровольчество0,3664'!D401</f>
        <v>0</v>
      </c>
    </row>
    <row r="303" spans="1:5" hidden="1" x14ac:dyDescent="0.25">
      <c r="A303" s="566"/>
      <c r="B303" s="565"/>
      <c r="C303" s="111">
        <f>'инновации+добровольчество0,3664'!A397</f>
        <v>0</v>
      </c>
      <c r="D303" s="67">
        <f>'инновации+добровольчество0,3664'!B402</f>
        <v>0</v>
      </c>
      <c r="E303" s="168">
        <f>'инновации+добровольчество0,3664'!D402</f>
        <v>0</v>
      </c>
    </row>
    <row r="304" spans="1:5" hidden="1" x14ac:dyDescent="0.25">
      <c r="A304" s="566"/>
      <c r="B304" s="565"/>
      <c r="C304" s="111">
        <f>'инновации+добровольчество0,3664'!A398</f>
        <v>0</v>
      </c>
      <c r="D304" s="67">
        <f>'инновации+добровольчество0,3664'!B403</f>
        <v>0</v>
      </c>
      <c r="E304" s="168">
        <f>'инновации+добровольчество0,3664'!D403</f>
        <v>0</v>
      </c>
    </row>
    <row r="305" spans="1:5" hidden="1" x14ac:dyDescent="0.25">
      <c r="A305" s="566"/>
      <c r="B305" s="565"/>
      <c r="C305" s="111">
        <f>'инновации+добровольчество0,3664'!A399</f>
        <v>0</v>
      </c>
      <c r="D305" s="67">
        <f>'инновации+добровольчество0,3664'!B404</f>
        <v>0</v>
      </c>
      <c r="E305" s="168">
        <f>'инновации+добровольчество0,3664'!D404</f>
        <v>0</v>
      </c>
    </row>
    <row r="306" spans="1:5" hidden="1" x14ac:dyDescent="0.25">
      <c r="A306" s="566"/>
      <c r="B306" s="565"/>
      <c r="C306" s="111">
        <f>'инновации+добровольчество0,3664'!A400</f>
        <v>0</v>
      </c>
      <c r="D306" s="67">
        <f>'инновации+добровольчество0,3664'!B405</f>
        <v>0</v>
      </c>
      <c r="E306" s="168">
        <f>'инновации+добровольчество0,3664'!D405</f>
        <v>0</v>
      </c>
    </row>
    <row r="307" spans="1:5" hidden="1" x14ac:dyDescent="0.25">
      <c r="A307" s="566"/>
      <c r="B307" s="565"/>
      <c r="C307" s="111">
        <f>'инновации+добровольчество0,3664'!A401</f>
        <v>0</v>
      </c>
      <c r="D307" s="67">
        <f>'инновации+добровольчество0,3664'!B406</f>
        <v>0</v>
      </c>
      <c r="E307" s="168">
        <f>'инновации+добровольчество0,3664'!D406</f>
        <v>0</v>
      </c>
    </row>
    <row r="308" spans="1:5" hidden="1" x14ac:dyDescent="0.25">
      <c r="A308" s="566"/>
      <c r="B308" s="565"/>
      <c r="C308" s="111">
        <f>'инновации+добровольчество0,3664'!A402</f>
        <v>0</v>
      </c>
      <c r="D308" s="67">
        <f>'инновации+добровольчество0,3664'!B407</f>
        <v>0</v>
      </c>
      <c r="E308" s="168">
        <f>'инновации+добровольчество0,3664'!D407</f>
        <v>0</v>
      </c>
    </row>
    <row r="309" spans="1:5" hidden="1" x14ac:dyDescent="0.25">
      <c r="A309" s="566"/>
      <c r="B309" s="565"/>
      <c r="C309" s="111">
        <f>'инновации+добровольчество0,3664'!A403</f>
        <v>0</v>
      </c>
      <c r="D309" s="67">
        <f>'инновации+добровольчество0,3664'!B408</f>
        <v>0</v>
      </c>
      <c r="E309" s="168">
        <f>'инновации+добровольчество0,3664'!D408</f>
        <v>0</v>
      </c>
    </row>
    <row r="310" spans="1:5" hidden="1" x14ac:dyDescent="0.25">
      <c r="A310" s="566"/>
      <c r="B310" s="565"/>
      <c r="C310" s="111">
        <f>'инновации+добровольчество0,3664'!A404</f>
        <v>0</v>
      </c>
      <c r="D310" s="67">
        <f>'инновации+добровольчество0,3664'!B409</f>
        <v>0</v>
      </c>
      <c r="E310" s="168">
        <f>'инновации+добровольчество0,3664'!D409</f>
        <v>0</v>
      </c>
    </row>
    <row r="311" spans="1:5" hidden="1" x14ac:dyDescent="0.25">
      <c r="A311" s="566"/>
      <c r="B311" s="565"/>
      <c r="C311" s="111">
        <f>'инновации+добровольчество0,3664'!A405</f>
        <v>0</v>
      </c>
      <c r="D311" s="67">
        <f>'инновации+добровольчество0,3664'!B410</f>
        <v>0</v>
      </c>
      <c r="E311" s="168">
        <f>'инновации+добровольчество0,3664'!D410</f>
        <v>0</v>
      </c>
    </row>
    <row r="312" spans="1:5" hidden="1" x14ac:dyDescent="0.25">
      <c r="A312" s="566"/>
      <c r="B312" s="565"/>
      <c r="C312" s="111">
        <f>'инновации+добровольчество0,3664'!A406</f>
        <v>0</v>
      </c>
      <c r="D312" s="67">
        <f>'инновации+добровольчество0,3664'!B411</f>
        <v>0</v>
      </c>
      <c r="E312" s="168">
        <f>'инновации+добровольчество0,3664'!D411</f>
        <v>0</v>
      </c>
    </row>
    <row r="313" spans="1:5" hidden="1" x14ac:dyDescent="0.25">
      <c r="A313" s="566"/>
      <c r="B313" s="565"/>
      <c r="C313" s="111">
        <f>'инновации+добровольчество0,3664'!A407</f>
        <v>0</v>
      </c>
      <c r="D313" s="67">
        <f>'инновации+добровольчество0,3664'!B412</f>
        <v>0</v>
      </c>
      <c r="E313" s="168">
        <f>'инновации+добровольчество0,3664'!D412</f>
        <v>0</v>
      </c>
    </row>
    <row r="314" spans="1:5" hidden="1" x14ac:dyDescent="0.25">
      <c r="A314" s="566"/>
      <c r="B314" s="565"/>
      <c r="C314" s="111">
        <f>'инновации+добровольчество0,3664'!A408</f>
        <v>0</v>
      </c>
      <c r="D314" s="67">
        <f>'инновации+добровольчество0,3664'!B413</f>
        <v>0</v>
      </c>
      <c r="E314" s="168">
        <f>'инновации+добровольчество0,3664'!D413</f>
        <v>0</v>
      </c>
    </row>
    <row r="315" spans="1:5" hidden="1" x14ac:dyDescent="0.25">
      <c r="A315" s="566"/>
      <c r="B315" s="565"/>
      <c r="C315" s="111">
        <f>'инновации+добровольчество0,3664'!A409</f>
        <v>0</v>
      </c>
      <c r="D315" s="67">
        <f>'инновации+добровольчество0,3664'!B414</f>
        <v>0</v>
      </c>
      <c r="E315" s="168">
        <f>'инновации+добровольчество0,3664'!D414</f>
        <v>0</v>
      </c>
    </row>
    <row r="316" spans="1:5" hidden="1" x14ac:dyDescent="0.25">
      <c r="A316" s="566"/>
      <c r="B316" s="565"/>
      <c r="C316" s="111">
        <f>'инновации+добровольчество0,3664'!A410</f>
        <v>0</v>
      </c>
      <c r="D316" s="67">
        <f>'инновации+добровольчество0,3664'!B415</f>
        <v>0</v>
      </c>
      <c r="E316" s="168">
        <f>'инновации+добровольчество0,3664'!D415</f>
        <v>0</v>
      </c>
    </row>
    <row r="317" spans="1:5" hidden="1" x14ac:dyDescent="0.25">
      <c r="A317" s="566"/>
      <c r="B317" s="565"/>
      <c r="C317" s="111">
        <f>'инновации+добровольчество0,3664'!A411</f>
        <v>0</v>
      </c>
      <c r="D317" s="67">
        <f>'инновации+добровольчество0,3664'!B416</f>
        <v>0</v>
      </c>
      <c r="E317" s="168">
        <f>'инновации+добровольчество0,3664'!D416</f>
        <v>0</v>
      </c>
    </row>
    <row r="318" spans="1:5" hidden="1" x14ac:dyDescent="0.25">
      <c r="A318" s="566"/>
      <c r="B318" s="565"/>
      <c r="C318" s="111">
        <f>'инновации+добровольчество0,3664'!A412</f>
        <v>0</v>
      </c>
      <c r="D318" s="67">
        <f>'инновации+добровольчество0,3664'!B417</f>
        <v>0</v>
      </c>
      <c r="E318" s="168">
        <f>'инновации+добровольчество0,3664'!D417</f>
        <v>0</v>
      </c>
    </row>
    <row r="319" spans="1:5" hidden="1" x14ac:dyDescent="0.25">
      <c r="A319" s="566"/>
      <c r="B319" s="565"/>
      <c r="C319" s="111">
        <f>'инновации+добровольчество0,3664'!A413</f>
        <v>0</v>
      </c>
      <c r="D319" s="67">
        <f>'инновации+добровольчество0,3664'!B418</f>
        <v>0</v>
      </c>
      <c r="E319" s="168">
        <f>'инновации+добровольчество0,3664'!D418</f>
        <v>0</v>
      </c>
    </row>
    <row r="320" spans="1:5" hidden="1" x14ac:dyDescent="0.25">
      <c r="A320" s="566"/>
      <c r="B320" s="565"/>
      <c r="C320" s="111">
        <f>'инновации+добровольчество0,3664'!A414</f>
        <v>0</v>
      </c>
      <c r="D320" s="67">
        <f>'инновации+добровольчество0,3664'!B419</f>
        <v>0</v>
      </c>
      <c r="E320" s="168">
        <f>'инновации+добровольчество0,3664'!D419</f>
        <v>0</v>
      </c>
    </row>
    <row r="321" spans="1:5" hidden="1" x14ac:dyDescent="0.25">
      <c r="A321" s="566"/>
      <c r="B321" s="565"/>
      <c r="C321" s="111">
        <f>'инновации+добровольчество0,3664'!A415</f>
        <v>0</v>
      </c>
      <c r="D321" s="67">
        <f>'инновации+добровольчество0,3664'!B420</f>
        <v>0</v>
      </c>
      <c r="E321" s="168">
        <f>'инновации+добровольчество0,3664'!D420</f>
        <v>0</v>
      </c>
    </row>
    <row r="322" spans="1:5" hidden="1" x14ac:dyDescent="0.25">
      <c r="A322" s="566"/>
      <c r="B322" s="565"/>
      <c r="C322" s="111">
        <f>'инновации+добровольчество0,3664'!A416</f>
        <v>0</v>
      </c>
      <c r="D322" s="67">
        <f>'инновации+добровольчество0,3664'!B421</f>
        <v>0</v>
      </c>
      <c r="E322" s="168">
        <f>'инновации+добровольчество0,3664'!D421</f>
        <v>0</v>
      </c>
    </row>
    <row r="323" spans="1:5" ht="17.25" hidden="1" customHeight="1" x14ac:dyDescent="0.25">
      <c r="A323" s="566"/>
      <c r="B323" s="565"/>
      <c r="C323" s="111">
        <f>'инновации+добровольчество0,3664'!A417</f>
        <v>0</v>
      </c>
      <c r="D323" s="67">
        <f>'инновации+добровольчество0,3664'!B422</f>
        <v>0</v>
      </c>
      <c r="E323" s="168">
        <f>'инновации+добровольчество0,3664'!D422</f>
        <v>0</v>
      </c>
    </row>
    <row r="324" spans="1:5" hidden="1" x14ac:dyDescent="0.25">
      <c r="A324" s="566"/>
      <c r="B324" s="565"/>
      <c r="C324" s="111">
        <f>'инновации+добровольчество0,3664'!A418</f>
        <v>0</v>
      </c>
      <c r="D324" s="67">
        <f>'инновации+добровольчество0,3664'!B423</f>
        <v>0</v>
      </c>
      <c r="E324" s="168">
        <f>'инновации+добровольчество0,3664'!D423</f>
        <v>0</v>
      </c>
    </row>
    <row r="325" spans="1:5" hidden="1" x14ac:dyDescent="0.25">
      <c r="A325" s="566"/>
      <c r="B325" s="565"/>
      <c r="C325" s="111">
        <f>'инновации+добровольчество0,3664'!A419</f>
        <v>0</v>
      </c>
      <c r="D325" s="67">
        <f>'инновации+добровольчество0,3664'!B424</f>
        <v>0</v>
      </c>
      <c r="E325" s="168">
        <f>'инновации+добровольчество0,3664'!D424</f>
        <v>0</v>
      </c>
    </row>
    <row r="326" spans="1:5" hidden="1" x14ac:dyDescent="0.25">
      <c r="A326" s="566"/>
      <c r="B326" s="565"/>
      <c r="C326" s="111">
        <f>'инновации+добровольчество0,3664'!A420</f>
        <v>0</v>
      </c>
      <c r="D326" s="67">
        <f>'инновации+добровольчество0,3664'!B425</f>
        <v>0</v>
      </c>
      <c r="E326" s="168">
        <f>'инновации+добровольчество0,3664'!D425</f>
        <v>0</v>
      </c>
    </row>
    <row r="327" spans="1:5" hidden="1" x14ac:dyDescent="0.25">
      <c r="A327" s="566"/>
      <c r="B327" s="565"/>
      <c r="C327" s="111">
        <f>'инновации+добровольчество0,3664'!A421</f>
        <v>0</v>
      </c>
      <c r="D327" s="67">
        <f>'инновации+добровольчество0,3664'!B426</f>
        <v>0</v>
      </c>
      <c r="E327" s="168">
        <f>'инновации+добровольчество0,3664'!D426</f>
        <v>0</v>
      </c>
    </row>
    <row r="328" spans="1:5" hidden="1" x14ac:dyDescent="0.25">
      <c r="A328" s="566"/>
      <c r="B328" s="565"/>
      <c r="C328" s="111">
        <f>'инновации+добровольчество0,3664'!A422</f>
        <v>0</v>
      </c>
      <c r="D328" s="67">
        <f>'инновации+добровольчество0,3664'!B427</f>
        <v>0</v>
      </c>
      <c r="E328" s="168">
        <f>'инновации+добровольчество0,3664'!D427</f>
        <v>0</v>
      </c>
    </row>
    <row r="329" spans="1:5" hidden="1" x14ac:dyDescent="0.25">
      <c r="A329" s="566"/>
      <c r="B329" s="565"/>
      <c r="C329" s="111">
        <f>'инновации+добровольчество0,3664'!A423</f>
        <v>0</v>
      </c>
      <c r="D329" s="67">
        <f>'инновации+добровольчество0,3664'!B428</f>
        <v>0</v>
      </c>
      <c r="E329" s="168">
        <f>'инновации+добровольчество0,3664'!D428</f>
        <v>0</v>
      </c>
    </row>
    <row r="330" spans="1:5" hidden="1" x14ac:dyDescent="0.25">
      <c r="A330" s="566"/>
      <c r="B330" s="565"/>
      <c r="C330" s="111">
        <f>'инновации+добровольчество0,3664'!A424</f>
        <v>0</v>
      </c>
      <c r="D330" s="67">
        <f>'инновации+добровольчество0,3664'!B429</f>
        <v>0</v>
      </c>
      <c r="E330" s="168">
        <f>'инновации+добровольчество0,3664'!D429</f>
        <v>0</v>
      </c>
    </row>
    <row r="331" spans="1:5" hidden="1" x14ac:dyDescent="0.25">
      <c r="A331" s="566"/>
      <c r="B331" s="565"/>
      <c r="C331" s="111">
        <f>'инновации+добровольчество0,3664'!A425</f>
        <v>0</v>
      </c>
      <c r="D331" s="67">
        <f>'инновации+добровольчество0,3664'!B430</f>
        <v>0</v>
      </c>
      <c r="E331" s="168">
        <f>'инновации+добровольчество0,3664'!D430</f>
        <v>0</v>
      </c>
    </row>
    <row r="332" spans="1:5" hidden="1" x14ac:dyDescent="0.25">
      <c r="A332" s="566"/>
      <c r="B332" s="565"/>
      <c r="C332" s="111">
        <f>'инновации+добровольчество0,3664'!A426</f>
        <v>0</v>
      </c>
      <c r="D332" s="67">
        <f>'инновации+добровольчество0,3664'!B431</f>
        <v>0</v>
      </c>
      <c r="E332" s="168">
        <f>'инновации+добровольчество0,3664'!D431</f>
        <v>0</v>
      </c>
    </row>
    <row r="333" spans="1:5" hidden="1" x14ac:dyDescent="0.25">
      <c r="A333" s="566"/>
      <c r="B333" s="565"/>
      <c r="C333" s="111">
        <f>'инновации+добровольчество0,3664'!A427</f>
        <v>0</v>
      </c>
      <c r="D333" s="67">
        <f>'инновации+добровольчество0,3664'!B432</f>
        <v>0</v>
      </c>
      <c r="E333" s="168">
        <f>'инновации+добровольчество0,3664'!D432</f>
        <v>0</v>
      </c>
    </row>
    <row r="334" spans="1:5" hidden="1" x14ac:dyDescent="0.25">
      <c r="A334" s="566"/>
      <c r="B334" s="565"/>
      <c r="C334" s="111">
        <f>'инновации+добровольчество0,3664'!A428</f>
        <v>0</v>
      </c>
      <c r="D334" s="67">
        <f>'инновации+добровольчество0,3664'!B433</f>
        <v>0</v>
      </c>
      <c r="E334" s="168">
        <f>'инновации+добровольчество0,3664'!D433</f>
        <v>0</v>
      </c>
    </row>
    <row r="335" spans="1:5" hidden="1" x14ac:dyDescent="0.25">
      <c r="A335" s="566"/>
      <c r="B335" s="565"/>
      <c r="C335" s="111">
        <f>'инновации+добровольчество0,3664'!A429</f>
        <v>0</v>
      </c>
      <c r="D335" s="67">
        <f>'инновации+добровольчество0,3664'!B434</f>
        <v>0</v>
      </c>
      <c r="E335" s="168">
        <f>'инновации+добровольчество0,3664'!D434</f>
        <v>0</v>
      </c>
    </row>
    <row r="336" spans="1:5" hidden="1" x14ac:dyDescent="0.25">
      <c r="A336" s="566"/>
      <c r="B336" s="565"/>
      <c r="C336" s="111">
        <f>'инновации+добровольчество0,3664'!A430</f>
        <v>0</v>
      </c>
      <c r="D336" s="67">
        <f>'инновации+добровольчество0,3664'!B435</f>
        <v>0</v>
      </c>
      <c r="E336" s="168">
        <f>'инновации+добровольчество0,3664'!D435</f>
        <v>0</v>
      </c>
    </row>
    <row r="337" spans="1:5" hidden="1" x14ac:dyDescent="0.25">
      <c r="A337" s="566"/>
      <c r="B337" s="565"/>
      <c r="C337" s="111">
        <f>'инновации+добровольчество0,3664'!A431</f>
        <v>0</v>
      </c>
      <c r="D337" s="67">
        <f>'инновации+добровольчество0,3664'!B436</f>
        <v>0</v>
      </c>
      <c r="E337" s="168">
        <f>'инновации+добровольчество0,3664'!D436</f>
        <v>0</v>
      </c>
    </row>
    <row r="338" spans="1:5" hidden="1" x14ac:dyDescent="0.25">
      <c r="A338" s="566"/>
      <c r="B338" s="565"/>
      <c r="C338" s="111">
        <f>'инновации+добровольчество0,3664'!A432</f>
        <v>0</v>
      </c>
      <c r="D338" s="67">
        <f>'инновации+добровольчество0,3664'!B437</f>
        <v>0</v>
      </c>
      <c r="E338" s="168">
        <f>'инновации+добровольчество0,3664'!D437</f>
        <v>0</v>
      </c>
    </row>
    <row r="339" spans="1:5" hidden="1" x14ac:dyDescent="0.25">
      <c r="C339" s="111">
        <f>'инновации+добровольчество0,3664'!A433</f>
        <v>0</v>
      </c>
    </row>
    <row r="340" spans="1:5" hidden="1" x14ac:dyDescent="0.25">
      <c r="C340" s="111">
        <f>'инновации+добровольчество0,3664'!A434</f>
        <v>0</v>
      </c>
    </row>
    <row r="341" spans="1:5" hidden="1" x14ac:dyDescent="0.25">
      <c r="C341" s="111">
        <f>'инновации+добровольчество0,3664'!A435</f>
        <v>0</v>
      </c>
    </row>
    <row r="342" spans="1:5" hidden="1" x14ac:dyDescent="0.25">
      <c r="C342" s="111">
        <f>'инновации+добровольчество0,3664'!A436</f>
        <v>0</v>
      </c>
    </row>
    <row r="343" spans="1:5" hidden="1" x14ac:dyDescent="0.25">
      <c r="C343" s="111">
        <f>'инновации+добровольчество0,3664'!A437</f>
        <v>0</v>
      </c>
    </row>
    <row r="344" spans="1:5" hidden="1" x14ac:dyDescent="0.25">
      <c r="C344" s="111">
        <f>'инновации+добровольчество0,3664'!A438</f>
        <v>0</v>
      </c>
    </row>
    <row r="345" spans="1:5" hidden="1" x14ac:dyDescent="0.25">
      <c r="C345" s="111">
        <f>'инновации+добровольчество0,3664'!A439</f>
        <v>0</v>
      </c>
    </row>
    <row r="346" spans="1:5" hidden="1" x14ac:dyDescent="0.25">
      <c r="C346" s="111">
        <f>'инновации+добровольчество0,3664'!A440</f>
        <v>0</v>
      </c>
    </row>
    <row r="347" spans="1:5" hidden="1" x14ac:dyDescent="0.25">
      <c r="C347" s="111">
        <f>'инновации+добровольчество0,3664'!A441</f>
        <v>0</v>
      </c>
    </row>
    <row r="348" spans="1:5" hidden="1" x14ac:dyDescent="0.25">
      <c r="C348" s="111">
        <f>'инновации+добровольчество0,3664'!A442</f>
        <v>0</v>
      </c>
    </row>
    <row r="349" spans="1:5" hidden="1" x14ac:dyDescent="0.25">
      <c r="C349" s="111">
        <f>'инновации+добровольчество0,3664'!A443</f>
        <v>0</v>
      </c>
    </row>
    <row r="350" spans="1:5" hidden="1" x14ac:dyDescent="0.25">
      <c r="C350" s="111">
        <f>'инновации+добровольчество0,3664'!A444</f>
        <v>0</v>
      </c>
    </row>
    <row r="351" spans="1:5" hidden="1" x14ac:dyDescent="0.25">
      <c r="C351" s="111">
        <f>'инновации+добровольчество0,3664'!A445</f>
        <v>0</v>
      </c>
    </row>
    <row r="352" spans="1:5" hidden="1" x14ac:dyDescent="0.25">
      <c r="C352" s="111">
        <f>'инновации+добровольчество0,3664'!A446</f>
        <v>0</v>
      </c>
    </row>
    <row r="353" spans="3:3" hidden="1" x14ac:dyDescent="0.25">
      <c r="C353" s="111">
        <f>'инновации+добровольчество0,3664'!A447</f>
        <v>0</v>
      </c>
    </row>
    <row r="354" spans="3:3" hidden="1" x14ac:dyDescent="0.25">
      <c r="C354" s="111">
        <f>'инновации+добровольчество0,3664'!A448</f>
        <v>0</v>
      </c>
    </row>
    <row r="355" spans="3:3" hidden="1" x14ac:dyDescent="0.25">
      <c r="C355" s="111">
        <f>'инновации+добровольчество0,3664'!A449</f>
        <v>0</v>
      </c>
    </row>
    <row r="356" spans="3:3" hidden="1" x14ac:dyDescent="0.25">
      <c r="C356" s="111">
        <f>'инновации+добровольчество0,3664'!A450</f>
        <v>0</v>
      </c>
    </row>
    <row r="357" spans="3:3" hidden="1" x14ac:dyDescent="0.25">
      <c r="C357" s="111">
        <f>'инновации+добровольчество0,3664'!A451</f>
        <v>0</v>
      </c>
    </row>
    <row r="358" spans="3:3" hidden="1" x14ac:dyDescent="0.25">
      <c r="C358" s="111">
        <f>'инновации+добровольчество0,3664'!A452</f>
        <v>0</v>
      </c>
    </row>
    <row r="359" spans="3:3" hidden="1" x14ac:dyDescent="0.25">
      <c r="C359" s="111">
        <f>'инновации+добровольчество0,3664'!A453</f>
        <v>0</v>
      </c>
    </row>
    <row r="360" spans="3:3" hidden="1" x14ac:dyDescent="0.25">
      <c r="C360" s="111">
        <f>'инновации+добровольчество0,3664'!A454</f>
        <v>0</v>
      </c>
    </row>
    <row r="361" spans="3:3" hidden="1" x14ac:dyDescent="0.25">
      <c r="C361" s="111">
        <f>'инновации+добровольчество0,3664'!A455</f>
        <v>0</v>
      </c>
    </row>
    <row r="362" spans="3:3" hidden="1" x14ac:dyDescent="0.25">
      <c r="C362" s="111">
        <f>'инновации+добровольчество0,3664'!A456</f>
        <v>0</v>
      </c>
    </row>
    <row r="363" spans="3:3" hidden="1" x14ac:dyDescent="0.25">
      <c r="C363" s="111">
        <f>'инновации+добровольчество0,3664'!A457</f>
        <v>0</v>
      </c>
    </row>
    <row r="364" spans="3:3" hidden="1" x14ac:dyDescent="0.25">
      <c r="C364" s="111">
        <f>'инновации+добровольчество0,3664'!A458</f>
        <v>0</v>
      </c>
    </row>
    <row r="365" spans="3:3" hidden="1" x14ac:dyDescent="0.25">
      <c r="C365" s="111">
        <f>'инновации+добровольчество0,3664'!A459</f>
        <v>0</v>
      </c>
    </row>
    <row r="366" spans="3:3" hidden="1" x14ac:dyDescent="0.25">
      <c r="C366" s="111">
        <f>'инновации+добровольчество0,3664'!A460</f>
        <v>0</v>
      </c>
    </row>
    <row r="367" spans="3:3" hidden="1" x14ac:dyDescent="0.25">
      <c r="C367" s="111">
        <f>'инновации+добровольчество0,3664'!A461</f>
        <v>0</v>
      </c>
    </row>
    <row r="368" spans="3:3" hidden="1" x14ac:dyDescent="0.25">
      <c r="C368" s="111">
        <f>'инновации+добровольчество0,3664'!A462</f>
        <v>0</v>
      </c>
    </row>
    <row r="369" spans="3:3" hidden="1" x14ac:dyDescent="0.25">
      <c r="C369" s="111">
        <f>'инновации+добровольчество0,3664'!A463</f>
        <v>0</v>
      </c>
    </row>
    <row r="370" spans="3:3" hidden="1" x14ac:dyDescent="0.25">
      <c r="C370" s="111">
        <f>'инновации+добровольчество0,3664'!A464</f>
        <v>0</v>
      </c>
    </row>
    <row r="371" spans="3:3" hidden="1" x14ac:dyDescent="0.25">
      <c r="C371" s="111">
        <f>'инновации+добровольчество0,3664'!A465</f>
        <v>0</v>
      </c>
    </row>
    <row r="372" spans="3:3" hidden="1" x14ac:dyDescent="0.25">
      <c r="C372" s="111">
        <f>'инновации+добровольчество0,3664'!A466</f>
        <v>0</v>
      </c>
    </row>
    <row r="373" spans="3:3" hidden="1" x14ac:dyDescent="0.25">
      <c r="C373" s="111">
        <f>'инновации+добровольчество0,3664'!A467</f>
        <v>0</v>
      </c>
    </row>
    <row r="374" spans="3:3" hidden="1" x14ac:dyDescent="0.25">
      <c r="C374" s="111">
        <f>'инновации+добровольчество0,3664'!A468</f>
        <v>0</v>
      </c>
    </row>
    <row r="375" spans="3:3" hidden="1" x14ac:dyDescent="0.25">
      <c r="C375" s="111">
        <f>'инновации+добровольчество0,3664'!A469</f>
        <v>0</v>
      </c>
    </row>
    <row r="376" spans="3:3" hidden="1" x14ac:dyDescent="0.25">
      <c r="C376" s="111">
        <f>'инновации+добровольчество0,3664'!A470</f>
        <v>0</v>
      </c>
    </row>
    <row r="377" spans="3:3" hidden="1" x14ac:dyDescent="0.25">
      <c r="C377" s="111">
        <f>'инновации+добровольчество0,3664'!A471</f>
        <v>0</v>
      </c>
    </row>
    <row r="378" spans="3:3" hidden="1" x14ac:dyDescent="0.25">
      <c r="C378" s="111">
        <f>'инновации+добровольчество0,3664'!A472</f>
        <v>0</v>
      </c>
    </row>
    <row r="379" spans="3:3" hidden="1" x14ac:dyDescent="0.25">
      <c r="C379" s="111">
        <f>'инновации+добровольчество0,3664'!A473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9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27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27"/>
      <c r="C1" s="627"/>
      <c r="D1" s="627"/>
      <c r="E1" s="627"/>
      <c r="F1" s="627"/>
      <c r="G1" s="627"/>
      <c r="H1" s="627"/>
    </row>
    <row r="2" spans="1:9" x14ac:dyDescent="0.25">
      <c r="A2" s="323" t="str">
        <f>'таланты+инициативы0,2672'!A2</f>
        <v>на 25.05.2022 год</v>
      </c>
      <c r="B2" s="323"/>
      <c r="C2" s="323"/>
      <c r="D2" s="323"/>
    </row>
    <row r="3" spans="1:9" ht="48" customHeight="1" x14ac:dyDescent="0.25">
      <c r="A3" s="40" t="s">
        <v>213</v>
      </c>
      <c r="B3" s="627" t="s">
        <v>50</v>
      </c>
      <c r="C3" s="627"/>
      <c r="D3" s="627"/>
      <c r="E3" s="627"/>
      <c r="F3" s="627"/>
      <c r="G3" s="627"/>
      <c r="H3" s="627"/>
      <c r="I3" s="170"/>
    </row>
    <row r="4" spans="1:9" x14ac:dyDescent="0.25">
      <c r="A4" s="649" t="s">
        <v>219</v>
      </c>
      <c r="B4" s="649"/>
      <c r="C4" s="649"/>
      <c r="D4" s="649"/>
      <c r="E4" s="649"/>
    </row>
    <row r="5" spans="1:9" x14ac:dyDescent="0.25">
      <c r="A5" s="650" t="s">
        <v>43</v>
      </c>
      <c r="B5" s="650"/>
      <c r="C5" s="650"/>
      <c r="D5" s="650"/>
      <c r="E5" s="650"/>
    </row>
    <row r="6" spans="1:9" x14ac:dyDescent="0.25">
      <c r="A6" s="650" t="s">
        <v>199</v>
      </c>
      <c r="B6" s="650"/>
      <c r="C6" s="650"/>
      <c r="D6" s="650"/>
      <c r="E6" s="650"/>
    </row>
    <row r="7" spans="1:9" ht="29.25" customHeight="1" x14ac:dyDescent="0.25">
      <c r="A7" s="628" t="s">
        <v>218</v>
      </c>
      <c r="B7" s="628"/>
      <c r="C7" s="628"/>
      <c r="D7" s="628"/>
      <c r="E7" s="628"/>
    </row>
    <row r="8" spans="1:9" ht="15.75" x14ac:dyDescent="0.25">
      <c r="A8" s="628" t="s">
        <v>47</v>
      </c>
      <c r="B8" s="628"/>
      <c r="C8" s="628"/>
      <c r="D8" s="628"/>
      <c r="E8" s="628"/>
      <c r="F8" s="3"/>
    </row>
    <row r="9" spans="1:9" ht="31.5" x14ac:dyDescent="0.25">
      <c r="A9" s="101" t="s">
        <v>34</v>
      </c>
      <c r="B9" s="68" t="s">
        <v>9</v>
      </c>
      <c r="C9" s="69"/>
      <c r="D9" s="629" t="s">
        <v>10</v>
      </c>
      <c r="E9" s="630"/>
      <c r="F9" s="322" t="s">
        <v>9</v>
      </c>
    </row>
    <row r="10" spans="1:9" ht="15.75" x14ac:dyDescent="0.25">
      <c r="A10" s="101"/>
      <c r="B10" s="370"/>
      <c r="C10" s="370"/>
      <c r="D10" s="631" t="s">
        <v>187</v>
      </c>
      <c r="E10" s="632"/>
      <c r="F10" s="70">
        <v>1</v>
      </c>
    </row>
    <row r="11" spans="1:9" ht="15.75" x14ac:dyDescent="0.25">
      <c r="A11" s="68" t="s">
        <v>93</v>
      </c>
      <c r="B11" s="370">
        <v>1</v>
      </c>
      <c r="C11" s="370"/>
      <c r="D11" s="325" t="str">
        <f>'[1]2016'!$AE$25</f>
        <v>Водитель</v>
      </c>
      <c r="E11" s="326"/>
      <c r="F11" s="370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0">
        <v>5.6</v>
      </c>
      <c r="C12" s="370"/>
      <c r="D12" s="633" t="s">
        <v>87</v>
      </c>
      <c r="E12" s="634"/>
      <c r="F12" s="370">
        <v>0.5</v>
      </c>
    </row>
    <row r="13" spans="1:9" ht="15.6" customHeight="1" x14ac:dyDescent="0.25">
      <c r="A13" s="68"/>
      <c r="B13" s="370"/>
      <c r="C13" s="370"/>
      <c r="D13" s="325" t="str">
        <f>'[1]2016'!$AE$26</f>
        <v xml:space="preserve">Уборщик служебных помещений </v>
      </c>
      <c r="E13" s="326"/>
      <c r="F13" s="370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35" t="s">
        <v>57</v>
      </c>
      <c r="E14" s="636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51" t="s">
        <v>344</v>
      </c>
      <c r="B16" s="651"/>
      <c r="C16" s="651"/>
      <c r="D16" s="651"/>
      <c r="E16" s="651"/>
      <c r="F16" s="651"/>
    </row>
    <row r="17" spans="1:9" ht="15.75" x14ac:dyDescent="0.25">
      <c r="A17" s="10" t="s">
        <v>340</v>
      </c>
      <c r="B17" s="42"/>
      <c r="C17" s="42"/>
      <c r="D17" s="42"/>
    </row>
    <row r="18" spans="1:9" x14ac:dyDescent="0.25">
      <c r="A18" s="652" t="s">
        <v>45</v>
      </c>
      <c r="B18" s="652"/>
      <c r="C18" s="652"/>
      <c r="D18" s="652"/>
      <c r="E18" s="652"/>
      <c r="F18" s="652"/>
    </row>
    <row r="19" spans="1:9" x14ac:dyDescent="0.25">
      <c r="A19" s="648"/>
      <c r="B19" s="648"/>
      <c r="C19" s="338"/>
      <c r="D19" s="43">
        <v>0.3664</v>
      </c>
      <c r="E19" s="43"/>
    </row>
    <row r="20" spans="1:9" ht="15.6" customHeight="1" x14ac:dyDescent="0.25">
      <c r="A20" s="599" t="s">
        <v>0</v>
      </c>
      <c r="B20" s="599" t="s">
        <v>1</v>
      </c>
      <c r="C20" s="341"/>
      <c r="D20" s="599" t="s">
        <v>2</v>
      </c>
      <c r="E20" s="591" t="s">
        <v>3</v>
      </c>
      <c r="F20" s="592"/>
      <c r="G20" s="600" t="s">
        <v>35</v>
      </c>
      <c r="H20" s="341" t="s">
        <v>5</v>
      </c>
      <c r="I20" s="599" t="s">
        <v>6</v>
      </c>
    </row>
    <row r="21" spans="1:9" ht="30" x14ac:dyDescent="0.25">
      <c r="A21" s="599"/>
      <c r="B21" s="599"/>
      <c r="C21" s="341"/>
      <c r="D21" s="599"/>
      <c r="E21" s="341" t="s">
        <v>341</v>
      </c>
      <c r="F21" s="341" t="s">
        <v>330</v>
      </c>
      <c r="G21" s="600"/>
      <c r="H21" s="341" t="s">
        <v>51</v>
      </c>
      <c r="I21" s="599"/>
    </row>
    <row r="22" spans="1:9" ht="15.75" customHeight="1" x14ac:dyDescent="0.25">
      <c r="A22" s="599"/>
      <c r="B22" s="599"/>
      <c r="C22" s="341"/>
      <c r="D22" s="599"/>
      <c r="E22" s="341" t="s">
        <v>4</v>
      </c>
      <c r="F22" s="53"/>
      <c r="G22" s="600"/>
      <c r="H22" s="341" t="s">
        <v>343</v>
      </c>
      <c r="I22" s="599"/>
    </row>
    <row r="23" spans="1:9" x14ac:dyDescent="0.25">
      <c r="A23" s="599">
        <v>1</v>
      </c>
      <c r="B23" s="599">
        <v>2</v>
      </c>
      <c r="C23" s="341"/>
      <c r="D23" s="599">
        <v>3</v>
      </c>
      <c r="E23" s="599" t="s">
        <v>342</v>
      </c>
      <c r="F23" s="599">
        <v>5</v>
      </c>
      <c r="G23" s="600" t="s">
        <v>7</v>
      </c>
      <c r="H23" s="341" t="s">
        <v>52</v>
      </c>
      <c r="I23" s="599" t="s">
        <v>53</v>
      </c>
    </row>
    <row r="24" spans="1:9" x14ac:dyDescent="0.25">
      <c r="A24" s="599"/>
      <c r="B24" s="599"/>
      <c r="C24" s="341"/>
      <c r="D24" s="599"/>
      <c r="E24" s="599"/>
      <c r="F24" s="599"/>
      <c r="G24" s="600"/>
      <c r="H24" s="54">
        <v>1775.4</v>
      </c>
      <c r="I24" s="599"/>
    </row>
    <row r="25" spans="1:9" x14ac:dyDescent="0.25">
      <c r="A25" s="55" t="str">
        <f>'патриотика0,3664'!A24</f>
        <v>Методист</v>
      </c>
      <c r="B25" s="87">
        <f>'патриотика0,3664'!B24</f>
        <v>70163.8</v>
      </c>
      <c r="C25" s="87"/>
      <c r="D25" s="341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428043.03698368004</v>
      </c>
    </row>
    <row r="26" spans="1:9" x14ac:dyDescent="0.25">
      <c r="A26" s="125" t="str">
        <f>A12</f>
        <v>Специалист по работе с молодежью</v>
      </c>
      <c r="B26" s="171">
        <f>'патриотика0,3664'!B25</f>
        <v>50029.599999999999</v>
      </c>
      <c r="C26" s="171"/>
      <c r="D26" s="537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440.52213165013529</v>
      </c>
      <c r="I26" s="56">
        <f>'патриотика0,3664'!I25</f>
        <v>1670941.6732655363</v>
      </c>
    </row>
    <row r="27" spans="1:9" x14ac:dyDescent="0.25">
      <c r="A27" s="55" t="s">
        <v>8</v>
      </c>
      <c r="B27" s="58"/>
      <c r="C27" s="58"/>
      <c r="D27" s="341"/>
      <c r="E27" s="56"/>
      <c r="F27" s="57"/>
      <c r="G27" s="172"/>
      <c r="H27" s="88"/>
      <c r="I27" s="289">
        <f>SUM(I25:I26)</f>
        <v>2098984.7102492163</v>
      </c>
    </row>
    <row r="28" spans="1:9" x14ac:dyDescent="0.25">
      <c r="A28" s="146"/>
      <c r="B28" s="147"/>
      <c r="C28" s="147"/>
      <c r="D28" s="354"/>
      <c r="E28" s="148"/>
      <c r="F28" s="149"/>
      <c r="G28" s="173"/>
      <c r="H28" s="174"/>
    </row>
    <row r="29" spans="1:9" ht="14.45" hidden="1" customHeight="1" x14ac:dyDescent="0.25">
      <c r="A29" s="659" t="s">
        <v>166</v>
      </c>
      <c r="B29" s="659"/>
      <c r="C29" s="659"/>
      <c r="D29" s="659"/>
      <c r="E29" s="659"/>
      <c r="F29" s="659"/>
      <c r="G29" s="659"/>
      <c r="H29" s="659"/>
      <c r="I29" s="151"/>
    </row>
    <row r="30" spans="1:9" hidden="1" x14ac:dyDescent="0.25">
      <c r="A30" s="602" t="s">
        <v>60</v>
      </c>
      <c r="B30" s="638" t="s">
        <v>155</v>
      </c>
      <c r="C30" s="638"/>
      <c r="D30" s="638" t="s">
        <v>156</v>
      </c>
      <c r="E30" s="638"/>
      <c r="F30" s="638"/>
      <c r="G30" s="639"/>
      <c r="H30" s="639"/>
    </row>
    <row r="31" spans="1:9" hidden="1" x14ac:dyDescent="0.25">
      <c r="A31" s="603"/>
      <c r="B31" s="638"/>
      <c r="C31" s="638"/>
      <c r="D31" s="638" t="s">
        <v>157</v>
      </c>
      <c r="E31" s="602" t="s">
        <v>158</v>
      </c>
      <c r="F31" s="640" t="s">
        <v>159</v>
      </c>
      <c r="G31" s="602" t="s">
        <v>165</v>
      </c>
      <c r="H31" s="602" t="s">
        <v>6</v>
      </c>
    </row>
    <row r="32" spans="1:9" hidden="1" x14ac:dyDescent="0.25">
      <c r="A32" s="604"/>
      <c r="B32" s="638"/>
      <c r="C32" s="638"/>
      <c r="D32" s="638"/>
      <c r="E32" s="604"/>
      <c r="F32" s="640"/>
      <c r="G32" s="604"/>
      <c r="H32" s="604"/>
    </row>
    <row r="33" spans="1:11" hidden="1" x14ac:dyDescent="0.25">
      <c r="A33" s="331">
        <v>1</v>
      </c>
      <c r="B33" s="616">
        <v>2</v>
      </c>
      <c r="C33" s="617"/>
      <c r="D33" s="331">
        <v>3</v>
      </c>
      <c r="E33" s="331">
        <v>4</v>
      </c>
      <c r="F33" s="331">
        <v>5</v>
      </c>
      <c r="G33" s="176">
        <v>6</v>
      </c>
      <c r="H33" s="176">
        <v>7</v>
      </c>
    </row>
    <row r="34" spans="1:11" hidden="1" x14ac:dyDescent="0.25">
      <c r="A34" s="329" t="s">
        <v>93</v>
      </c>
      <c r="B34" s="329">
        <v>0.36699999999999999</v>
      </c>
      <c r="C34" s="330">
        <v>1</v>
      </c>
      <c r="D34" s="150">
        <v>2074.6</v>
      </c>
      <c r="E34" s="112">
        <f t="shared" ref="E34:E35" si="0">D34*12</f>
        <v>24895.199999999997</v>
      </c>
      <c r="F34" s="150">
        <f>18363.9*0.367</f>
        <v>6739.5513000000001</v>
      </c>
      <c r="G34" s="177">
        <f>F34*30.2%</f>
        <v>2035.3444926</v>
      </c>
      <c r="H34" s="177">
        <f>F34+G34</f>
        <v>8774.8957926000003</v>
      </c>
    </row>
    <row r="35" spans="1:11" hidden="1" x14ac:dyDescent="0.25">
      <c r="A35" s="329" t="s">
        <v>161</v>
      </c>
      <c r="B35" s="616">
        <f>5.6*0.367</f>
        <v>2.0551999999999997</v>
      </c>
      <c r="C35" s="617"/>
      <c r="D35" s="150">
        <f>1302.85*B35</f>
        <v>2677.6173199999994</v>
      </c>
      <c r="E35" s="112">
        <f t="shared" si="0"/>
        <v>32131.407839999993</v>
      </c>
      <c r="F35" s="150">
        <f>64311.87*0.367</f>
        <v>23602.456290000002</v>
      </c>
      <c r="G35" s="177">
        <f>F35*30.2%</f>
        <v>7127.9417995800004</v>
      </c>
      <c r="H35" s="177">
        <f>F35+G35</f>
        <v>30730.398089580001</v>
      </c>
    </row>
    <row r="36" spans="1:11" hidden="1" x14ac:dyDescent="0.25">
      <c r="A36" s="327"/>
      <c r="B36" s="637">
        <f>SUM(B34:C35)</f>
        <v>3.4221999999999997</v>
      </c>
      <c r="C36" s="637"/>
      <c r="D36" s="127">
        <f>SUM(D34:D35)</f>
        <v>4752.2173199999997</v>
      </c>
      <c r="E36" s="127">
        <f>SUM(E34:E35)</f>
        <v>57026.60783999999</v>
      </c>
      <c r="F36" s="127">
        <f>SUM(F34:F35)</f>
        <v>30342.007590000001</v>
      </c>
      <c r="G36" s="127">
        <f>SUM(G34:G35)</f>
        <v>9163.2862921800006</v>
      </c>
      <c r="H36" s="127"/>
    </row>
    <row r="37" spans="1:11" hidden="1" x14ac:dyDescent="0.25">
      <c r="A37" s="146"/>
      <c r="B37" s="147"/>
      <c r="C37" s="147"/>
      <c r="D37" s="354"/>
      <c r="E37" s="148"/>
      <c r="F37" s="149"/>
      <c r="G37" s="173"/>
      <c r="H37" s="174"/>
    </row>
    <row r="38" spans="1:11" ht="14.45" hidden="1" customHeight="1" x14ac:dyDescent="0.25">
      <c r="A38" s="659" t="s">
        <v>170</v>
      </c>
      <c r="B38" s="659"/>
      <c r="C38" s="659"/>
      <c r="D38" s="659"/>
      <c r="E38" s="659"/>
      <c r="F38" s="659"/>
      <c r="G38" s="659"/>
      <c r="H38" s="659"/>
      <c r="I38" s="151"/>
    </row>
    <row r="39" spans="1:11" ht="28.9" hidden="1" customHeight="1" x14ac:dyDescent="0.25">
      <c r="A39" s="602" t="s">
        <v>60</v>
      </c>
      <c r="B39" s="638" t="s">
        <v>155</v>
      </c>
      <c r="C39" s="638"/>
      <c r="D39" s="611" t="s">
        <v>156</v>
      </c>
      <c r="E39" s="613"/>
      <c r="F39" s="332"/>
      <c r="G39" s="38"/>
    </row>
    <row r="40" spans="1:11" ht="14.45" hidden="1" customHeight="1" x14ac:dyDescent="0.25">
      <c r="A40" s="603"/>
      <c r="B40" s="638"/>
      <c r="C40" s="638"/>
      <c r="D40" s="638" t="s">
        <v>157</v>
      </c>
      <c r="E40" s="602" t="s">
        <v>165</v>
      </c>
      <c r="F40" s="602" t="s">
        <v>169</v>
      </c>
      <c r="G40" s="38"/>
    </row>
    <row r="41" spans="1:11" hidden="1" x14ac:dyDescent="0.25">
      <c r="A41" s="604"/>
      <c r="B41" s="638"/>
      <c r="C41" s="638"/>
      <c r="D41" s="638"/>
      <c r="E41" s="604"/>
      <c r="F41" s="604"/>
      <c r="G41" s="38"/>
    </row>
    <row r="42" spans="1:11" hidden="1" x14ac:dyDescent="0.25">
      <c r="A42" s="331">
        <v>1</v>
      </c>
      <c r="B42" s="616">
        <v>2</v>
      </c>
      <c r="C42" s="617"/>
      <c r="D42" s="331">
        <v>3</v>
      </c>
      <c r="E42" s="176">
        <v>6</v>
      </c>
      <c r="F42" s="176">
        <v>7</v>
      </c>
      <c r="G42" s="38"/>
    </row>
    <row r="43" spans="1:11" hidden="1" x14ac:dyDescent="0.25">
      <c r="A43" s="329" t="s">
        <v>161</v>
      </c>
      <c r="B43" s="616">
        <f>5.6*0.367</f>
        <v>2.0551999999999997</v>
      </c>
      <c r="C43" s="617"/>
      <c r="D43" s="150">
        <v>4218.1400000000003</v>
      </c>
      <c r="E43" s="177">
        <f>D43*30.2%</f>
        <v>1273.8782800000001</v>
      </c>
      <c r="F43" s="177">
        <f>(E43+D43)*B43*12+0.64</f>
        <v>135446.991628672</v>
      </c>
      <c r="G43" s="38"/>
    </row>
    <row r="44" spans="1:11" hidden="1" x14ac:dyDescent="0.25">
      <c r="A44" s="327"/>
      <c r="B44" s="637">
        <f>SUM(B43:C43)</f>
        <v>2.0551999999999997</v>
      </c>
      <c r="C44" s="637"/>
      <c r="D44" s="127">
        <f>SUM(D43:D43)</f>
        <v>4218.1400000000003</v>
      </c>
      <c r="E44" s="127">
        <f>SUM(E43:E43)</f>
        <v>1273.8782800000001</v>
      </c>
      <c r="F44" s="127"/>
      <c r="G44" s="38"/>
    </row>
    <row r="45" spans="1:11" x14ac:dyDescent="0.25">
      <c r="A45" s="146"/>
      <c r="B45" s="147"/>
      <c r="C45" s="147"/>
      <c r="D45" s="354"/>
      <c r="E45" s="148"/>
      <c r="F45" s="149"/>
      <c r="G45" s="173"/>
      <c r="H45" s="174"/>
      <c r="J45" s="178">
        <f>I27</f>
        <v>2098984.7102492163</v>
      </c>
    </row>
    <row r="46" spans="1:11" x14ac:dyDescent="0.25">
      <c r="A46" s="146"/>
      <c r="B46" s="147"/>
      <c r="C46" s="147"/>
      <c r="D46" s="354"/>
      <c r="E46" s="148"/>
      <c r="F46" s="149"/>
      <c r="G46" s="173"/>
      <c r="H46" s="174"/>
      <c r="J46" s="39">
        <f>I87</f>
        <v>1043794.7270095361</v>
      </c>
    </row>
    <row r="47" spans="1:11" x14ac:dyDescent="0.25">
      <c r="A47" s="655" t="s">
        <v>59</v>
      </c>
      <c r="B47" s="655"/>
      <c r="C47" s="655"/>
      <c r="D47" s="655"/>
      <c r="E47" s="655"/>
      <c r="F47" s="655"/>
      <c r="J47" s="39">
        <f>J45+J46</f>
        <v>3142779.4372587525</v>
      </c>
      <c r="K47" s="38" t="s">
        <v>104</v>
      </c>
    </row>
    <row r="48" spans="1:11" x14ac:dyDescent="0.25">
      <c r="A48" s="339" t="s">
        <v>81</v>
      </c>
      <c r="B48" s="44" t="s">
        <v>246</v>
      </c>
      <c r="C48" s="44"/>
      <c r="D48" s="44"/>
      <c r="E48" s="45"/>
      <c r="F48" s="45"/>
      <c r="J48" s="39">
        <v>2948801.56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599" t="s">
        <v>27</v>
      </c>
      <c r="B50" s="599"/>
      <c r="C50" s="341"/>
      <c r="D50" s="599" t="s">
        <v>11</v>
      </c>
      <c r="E50" s="656" t="s">
        <v>48</v>
      </c>
      <c r="F50" s="656" t="s">
        <v>15</v>
      </c>
      <c r="G50" s="641" t="s">
        <v>6</v>
      </c>
      <c r="J50" s="39">
        <f>J48-J47</f>
        <v>-193977.87725875247</v>
      </c>
    </row>
    <row r="51" spans="1:10" hidden="1" x14ac:dyDescent="0.25">
      <c r="A51" s="599"/>
      <c r="B51" s="599"/>
      <c r="C51" s="341"/>
      <c r="D51" s="599"/>
      <c r="E51" s="657"/>
      <c r="F51" s="657"/>
      <c r="G51" s="642"/>
    </row>
    <row r="52" spans="1:10" x14ac:dyDescent="0.25">
      <c r="A52" s="591">
        <v>1</v>
      </c>
      <c r="B52" s="592"/>
      <c r="C52" s="336"/>
      <c r="D52" s="341">
        <v>2</v>
      </c>
      <c r="E52" s="57">
        <v>3</v>
      </c>
      <c r="F52" s="341">
        <v>4</v>
      </c>
      <c r="G52" s="59" t="s">
        <v>68</v>
      </c>
    </row>
    <row r="53" spans="1:10" ht="15.75" x14ac:dyDescent="0.25">
      <c r="A53" s="329" t="s">
        <v>188</v>
      </c>
      <c r="B53" s="355"/>
      <c r="C53" s="355"/>
      <c r="D53" s="331" t="s">
        <v>190</v>
      </c>
      <c r="E53" s="229">
        <f>19*D49*4</f>
        <v>27.846399999999999</v>
      </c>
      <c r="F53" s="447">
        <v>450</v>
      </c>
      <c r="G53" s="59">
        <f>E53*F53</f>
        <v>12530.88</v>
      </c>
    </row>
    <row r="54" spans="1:10" ht="15.75" x14ac:dyDescent="0.25">
      <c r="A54" s="329" t="s">
        <v>189</v>
      </c>
      <c r="B54" s="355"/>
      <c r="C54" s="355"/>
      <c r="D54" s="331" t="s">
        <v>39</v>
      </c>
      <c r="E54" s="229">
        <f>19*D49</f>
        <v>6.9615999999999998</v>
      </c>
      <c r="F54" s="447">
        <v>7000</v>
      </c>
      <c r="G54" s="59">
        <f t="shared" ref="G54:G55" si="1">E54*F54</f>
        <v>48731.199999999997</v>
      </c>
    </row>
    <row r="55" spans="1:10" ht="15.75" x14ac:dyDescent="0.25">
      <c r="A55" s="329" t="s">
        <v>245</v>
      </c>
      <c r="B55" s="355"/>
      <c r="C55" s="355"/>
      <c r="D55" s="331" t="s">
        <v>190</v>
      </c>
      <c r="E55" s="229">
        <f>19*3*D49</f>
        <v>20.884799999999998</v>
      </c>
      <c r="F55" s="447">
        <v>2000</v>
      </c>
      <c r="G55" s="59">
        <f t="shared" si="1"/>
        <v>41769.599999999999</v>
      </c>
    </row>
    <row r="56" spans="1:10" x14ac:dyDescent="0.25">
      <c r="A56" s="653" t="s">
        <v>58</v>
      </c>
      <c r="B56" s="654"/>
      <c r="C56" s="340"/>
      <c r="D56" s="60"/>
      <c r="E56" s="419"/>
      <c r="F56" s="419"/>
      <c r="G56" s="279">
        <f>SUM(G53:G55)</f>
        <v>103031.67999999999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55" t="s">
        <v>82</v>
      </c>
      <c r="B58" s="655"/>
      <c r="C58" s="655"/>
      <c r="D58" s="655"/>
      <c r="E58" s="655"/>
      <c r="F58" s="655"/>
    </row>
    <row r="59" spans="1:10" ht="14.45" customHeight="1" x14ac:dyDescent="0.25">
      <c r="D59" s="46"/>
      <c r="F59" s="38">
        <v>1</v>
      </c>
    </row>
    <row r="60" spans="1:10" x14ac:dyDescent="0.25">
      <c r="A60" s="599" t="s">
        <v>120</v>
      </c>
      <c r="B60" s="599"/>
      <c r="C60" s="341"/>
      <c r="D60" s="599" t="s">
        <v>11</v>
      </c>
      <c r="E60" s="656" t="s">
        <v>48</v>
      </c>
      <c r="F60" s="656" t="s">
        <v>15</v>
      </c>
      <c r="G60" s="641" t="s">
        <v>6</v>
      </c>
    </row>
    <row r="61" spans="1:10" ht="15" hidden="1" customHeight="1" x14ac:dyDescent="0.25">
      <c r="A61" s="599"/>
      <c r="B61" s="599"/>
      <c r="C61" s="341"/>
      <c r="D61" s="599"/>
      <c r="E61" s="657"/>
      <c r="F61" s="657"/>
      <c r="G61" s="642"/>
    </row>
    <row r="62" spans="1:10" x14ac:dyDescent="0.25">
      <c r="A62" s="643">
        <v>1</v>
      </c>
      <c r="B62" s="644"/>
      <c r="C62" s="336"/>
      <c r="D62" s="341">
        <v>2</v>
      </c>
      <c r="E62" s="342">
        <v>3</v>
      </c>
      <c r="F62" s="342">
        <v>4</v>
      </c>
      <c r="G62" s="59" t="s">
        <v>68</v>
      </c>
    </row>
    <row r="63" spans="1:10" ht="25.5" customHeight="1" x14ac:dyDescent="0.25">
      <c r="A63" s="618" t="s">
        <v>226</v>
      </c>
      <c r="B63" s="619"/>
      <c r="C63" s="286"/>
      <c r="D63" s="287" t="s">
        <v>192</v>
      </c>
      <c r="E63" s="385">
        <v>40</v>
      </c>
      <c r="F63" s="473">
        <v>500</v>
      </c>
      <c r="G63" s="59">
        <f t="shared" ref="G63:G73" si="2">E63*F63</f>
        <v>20000</v>
      </c>
    </row>
    <row r="64" spans="1:10" ht="25.5" customHeight="1" x14ac:dyDescent="0.25">
      <c r="A64" s="618" t="s">
        <v>326</v>
      </c>
      <c r="B64" s="619"/>
      <c r="C64" s="259"/>
      <c r="D64" s="190" t="s">
        <v>122</v>
      </c>
      <c r="E64" s="385">
        <v>1</v>
      </c>
      <c r="F64" s="473">
        <v>108000</v>
      </c>
      <c r="G64" s="59">
        <f t="shared" si="2"/>
        <v>108000</v>
      </c>
    </row>
    <row r="65" spans="1:9" x14ac:dyDescent="0.25">
      <c r="A65" s="620" t="s">
        <v>242</v>
      </c>
      <c r="B65" s="621"/>
      <c r="C65" s="154"/>
      <c r="D65" s="331" t="s">
        <v>123</v>
      </c>
      <c r="E65" s="388">
        <v>19</v>
      </c>
      <c r="F65" s="474">
        <v>1000</v>
      </c>
      <c r="G65" s="59">
        <f t="shared" si="2"/>
        <v>19000</v>
      </c>
    </row>
    <row r="66" spans="1:9" ht="38.25" customHeight="1" x14ac:dyDescent="0.25">
      <c r="A66" s="622" t="s">
        <v>327</v>
      </c>
      <c r="B66" s="623"/>
      <c r="C66" s="260"/>
      <c r="D66" s="94" t="s">
        <v>123</v>
      </c>
      <c r="E66" s="385">
        <v>1</v>
      </c>
      <c r="F66" s="473">
        <v>150000</v>
      </c>
      <c r="G66" s="59">
        <f t="shared" si="2"/>
        <v>150000</v>
      </c>
    </row>
    <row r="67" spans="1:9" hidden="1" x14ac:dyDescent="0.25">
      <c r="A67" s="598" t="s">
        <v>237</v>
      </c>
      <c r="B67" s="598"/>
      <c r="C67" s="260"/>
      <c r="D67" s="94" t="s">
        <v>122</v>
      </c>
      <c r="E67" s="168">
        <v>0</v>
      </c>
      <c r="F67" s="407">
        <v>2500</v>
      </c>
      <c r="G67" s="59">
        <f t="shared" si="2"/>
        <v>0</v>
      </c>
    </row>
    <row r="68" spans="1:9" hidden="1" x14ac:dyDescent="0.25">
      <c r="A68" s="598" t="s">
        <v>238</v>
      </c>
      <c r="B68" s="598"/>
      <c r="C68" s="260"/>
      <c r="D68" s="94" t="s">
        <v>123</v>
      </c>
      <c r="E68" s="168">
        <v>0</v>
      </c>
      <c r="F68" s="407">
        <v>500</v>
      </c>
      <c r="G68" s="59">
        <f t="shared" si="2"/>
        <v>0</v>
      </c>
    </row>
    <row r="69" spans="1:9" hidden="1" x14ac:dyDescent="0.25">
      <c r="A69" s="624" t="s">
        <v>239</v>
      </c>
      <c r="B69" s="624"/>
      <c r="C69" s="260"/>
      <c r="D69" s="94" t="s">
        <v>123</v>
      </c>
      <c r="E69" s="405">
        <v>0</v>
      </c>
      <c r="F69" s="407">
        <v>350</v>
      </c>
      <c r="G69" s="59">
        <f t="shared" si="2"/>
        <v>0</v>
      </c>
    </row>
    <row r="70" spans="1:9" hidden="1" x14ac:dyDescent="0.25">
      <c r="A70" s="625" t="s">
        <v>240</v>
      </c>
      <c r="B70" s="625"/>
      <c r="C70" s="260"/>
      <c r="D70" s="94"/>
      <c r="E70" s="406">
        <v>0</v>
      </c>
      <c r="F70" s="406"/>
      <c r="G70" s="59"/>
    </row>
    <row r="71" spans="1:9" hidden="1" x14ac:dyDescent="0.25">
      <c r="A71" s="626" t="s">
        <v>241</v>
      </c>
      <c r="B71" s="626"/>
      <c r="C71" s="259"/>
      <c r="D71" s="190" t="s">
        <v>84</v>
      </c>
      <c r="E71" s="406">
        <v>0</v>
      </c>
      <c r="F71" s="406">
        <v>500</v>
      </c>
      <c r="G71" s="59">
        <f t="shared" si="2"/>
        <v>0</v>
      </c>
    </row>
    <row r="72" spans="1:9" hidden="1" x14ac:dyDescent="0.25">
      <c r="A72" s="626" t="s">
        <v>226</v>
      </c>
      <c r="B72" s="626"/>
      <c r="C72" s="259"/>
      <c r="D72" s="190" t="s">
        <v>84</v>
      </c>
      <c r="E72" s="406">
        <v>0</v>
      </c>
      <c r="F72" s="406">
        <v>300</v>
      </c>
      <c r="G72" s="59">
        <f t="shared" si="2"/>
        <v>0</v>
      </c>
    </row>
    <row r="73" spans="1:9" hidden="1" x14ac:dyDescent="0.25">
      <c r="A73" s="598" t="s">
        <v>242</v>
      </c>
      <c r="B73" s="598"/>
      <c r="C73" s="259"/>
      <c r="D73" s="190" t="s">
        <v>84</v>
      </c>
      <c r="E73" s="168">
        <v>0</v>
      </c>
      <c r="F73" s="407">
        <v>500</v>
      </c>
      <c r="G73" s="59">
        <f t="shared" si="2"/>
        <v>0</v>
      </c>
    </row>
    <row r="74" spans="1:9" x14ac:dyDescent="0.25">
      <c r="A74" s="403"/>
      <c r="B74" s="404"/>
      <c r="C74" s="346"/>
      <c r="D74" s="60"/>
      <c r="E74" s="364"/>
      <c r="F74" s="408"/>
      <c r="G74" s="279">
        <f>SUM(G63:G73)</f>
        <v>297000</v>
      </c>
    </row>
    <row r="75" spans="1:9" x14ac:dyDescent="0.25">
      <c r="E75" s="39"/>
    </row>
    <row r="76" spans="1:9" ht="21.75" customHeight="1" x14ac:dyDescent="0.25">
      <c r="A76" s="658" t="str">
        <f>'патриотика0,3664'!A88</f>
        <v xml:space="preserve">Затраты на оплату труда работников, непосредственно НЕ связанных с выполнением работы </v>
      </c>
      <c r="B76" s="658"/>
      <c r="C76" s="658"/>
      <c r="D76" s="658"/>
      <c r="E76" s="658"/>
      <c r="F76" s="658"/>
    </row>
    <row r="77" spans="1:9" x14ac:dyDescent="0.25">
      <c r="A77" s="47"/>
      <c r="B77" s="47"/>
      <c r="C77" s="47"/>
      <c r="D77" s="47"/>
      <c r="E77" s="47"/>
      <c r="F77" s="48">
        <f>D49</f>
        <v>0.3664</v>
      </c>
    </row>
    <row r="78" spans="1:9" ht="63" customHeight="1" x14ac:dyDescent="0.25">
      <c r="A78" s="594" t="s">
        <v>0</v>
      </c>
      <c r="B78" s="599" t="s">
        <v>1</v>
      </c>
      <c r="C78" s="341"/>
      <c r="D78" s="599" t="s">
        <v>2</v>
      </c>
      <c r="E78" s="591" t="s">
        <v>3</v>
      </c>
      <c r="F78" s="592"/>
      <c r="G78" s="600" t="s">
        <v>35</v>
      </c>
      <c r="H78" s="341" t="s">
        <v>5</v>
      </c>
      <c r="I78" s="599" t="s">
        <v>6</v>
      </c>
    </row>
    <row r="79" spans="1:9" ht="29.25" customHeight="1" x14ac:dyDescent="0.25">
      <c r="A79" s="596"/>
      <c r="B79" s="599"/>
      <c r="C79" s="341"/>
      <c r="D79" s="599"/>
      <c r="E79" s="341" t="s">
        <v>302</v>
      </c>
      <c r="F79" s="341" t="s">
        <v>297</v>
      </c>
      <c r="G79" s="600"/>
      <c r="H79" s="341" t="s">
        <v>51</v>
      </c>
      <c r="I79" s="599"/>
    </row>
    <row r="80" spans="1:9" x14ac:dyDescent="0.25">
      <c r="A80" s="595"/>
      <c r="B80" s="599"/>
      <c r="C80" s="341"/>
      <c r="D80" s="599"/>
      <c r="E80" s="341" t="s">
        <v>4</v>
      </c>
      <c r="F80" s="53"/>
      <c r="G80" s="600"/>
      <c r="H80" s="341" t="s">
        <v>304</v>
      </c>
      <c r="I80" s="599"/>
    </row>
    <row r="81" spans="1:9" x14ac:dyDescent="0.25">
      <c r="A81" s="594">
        <v>1</v>
      </c>
      <c r="B81" s="599">
        <v>2</v>
      </c>
      <c r="C81" s="341"/>
      <c r="D81" s="599">
        <v>3</v>
      </c>
      <c r="E81" s="599" t="s">
        <v>303</v>
      </c>
      <c r="F81" s="599">
        <v>5</v>
      </c>
      <c r="G81" s="600" t="s">
        <v>7</v>
      </c>
      <c r="H81" s="341" t="s">
        <v>52</v>
      </c>
      <c r="I81" s="599" t="s">
        <v>53</v>
      </c>
    </row>
    <row r="82" spans="1:9" x14ac:dyDescent="0.25">
      <c r="A82" s="595"/>
      <c r="B82" s="599"/>
      <c r="C82" s="341"/>
      <c r="D82" s="599"/>
      <c r="E82" s="599"/>
      <c r="F82" s="599"/>
      <c r="G82" s="600"/>
      <c r="H82" s="54">
        <v>1774.4</v>
      </c>
      <c r="I82" s="599"/>
    </row>
    <row r="83" spans="1:9" x14ac:dyDescent="0.25">
      <c r="A83" s="410" t="s">
        <v>187</v>
      </c>
      <c r="B83" s="87">
        <f>'патриотика0,3664'!B95</f>
        <v>91213.26</v>
      </c>
      <c r="C83" s="87"/>
      <c r="D83" s="341">
        <f>1*F77</f>
        <v>0.3664</v>
      </c>
      <c r="E83" s="56">
        <f>D83*1774.4</f>
        <v>650.14016000000004</v>
      </c>
      <c r="F83" s="57">
        <v>1</v>
      </c>
      <c r="G83" s="58">
        <f>E83/F83</f>
        <v>650.14016000000004</v>
      </c>
      <c r="H83" s="56">
        <f>B83*1.302/1774.4*12</f>
        <v>803.15372759242564</v>
      </c>
      <c r="I83" s="56">
        <f>'патриотика0,3664'!I95</f>
        <v>556515.97296153603</v>
      </c>
    </row>
    <row r="84" spans="1:9" x14ac:dyDescent="0.25">
      <c r="A84" s="409" t="s">
        <v>141</v>
      </c>
      <c r="B84" s="87">
        <f>'патриотика0,3664'!B96</f>
        <v>31947</v>
      </c>
      <c r="C84" s="171"/>
      <c r="D84" s="341">
        <f>1*F77</f>
        <v>0.3664</v>
      </c>
      <c r="E84" s="56">
        <f>D84*1774.4</f>
        <v>650.14016000000004</v>
      </c>
      <c r="F84" s="57">
        <v>1</v>
      </c>
      <c r="G84" s="58">
        <f t="shared" ref="G84:G86" si="3">E84/F84</f>
        <v>650.14016000000004</v>
      </c>
      <c r="H84" s="56">
        <f>B84*1.302/1774.4*12</f>
        <v>281.30068079350764</v>
      </c>
      <c r="I84" s="56">
        <f>'патриотика0,3664'!I96</f>
        <v>194911.49961920001</v>
      </c>
    </row>
    <row r="85" spans="1:9" x14ac:dyDescent="0.25">
      <c r="A85" s="409" t="s">
        <v>87</v>
      </c>
      <c r="B85" s="87">
        <f>'патриотика0,3664'!B97</f>
        <v>31947</v>
      </c>
      <c r="C85" s="58"/>
      <c r="D85" s="341">
        <f>0.5*F77</f>
        <v>0.1832</v>
      </c>
      <c r="E85" s="56">
        <f>D85*1774.4</f>
        <v>325.07008000000002</v>
      </c>
      <c r="F85" s="57">
        <v>1</v>
      </c>
      <c r="G85" s="58">
        <f t="shared" si="3"/>
        <v>325.07008000000002</v>
      </c>
      <c r="H85" s="56">
        <f>B85*1.302/1774.4*12</f>
        <v>281.30068079350764</v>
      </c>
      <c r="I85" s="56">
        <f>'патриотика0,3664'!I97</f>
        <v>97455.744809600001</v>
      </c>
    </row>
    <row r="86" spans="1:9" x14ac:dyDescent="0.25">
      <c r="A86" s="411" t="s">
        <v>142</v>
      </c>
      <c r="B86" s="87">
        <f>'патриотика0,3664'!B98</f>
        <v>31947</v>
      </c>
      <c r="C86" s="343"/>
      <c r="D86" s="341">
        <f>1*F77</f>
        <v>0.3664</v>
      </c>
      <c r="E86" s="56">
        <f>D86*1774.4</f>
        <v>650.14016000000004</v>
      </c>
      <c r="F86" s="57">
        <v>1</v>
      </c>
      <c r="G86" s="58">
        <f t="shared" si="3"/>
        <v>650.14016000000004</v>
      </c>
      <c r="H86" s="56">
        <f>B86*1.302/1774.4*12</f>
        <v>281.30068079350764</v>
      </c>
      <c r="I86" s="56">
        <f>'патриотика0,3664'!I98</f>
        <v>194911.50961920002</v>
      </c>
    </row>
    <row r="87" spans="1:9" ht="15" customHeight="1" x14ac:dyDescent="0.25">
      <c r="A87" s="645" t="s">
        <v>28</v>
      </c>
      <c r="B87" s="646"/>
      <c r="C87" s="646"/>
      <c r="D87" s="646"/>
      <c r="E87" s="646"/>
      <c r="F87" s="647"/>
      <c r="G87" s="337"/>
      <c r="H87" s="337"/>
      <c r="I87" s="412">
        <f>SUM(I83:I86)</f>
        <v>1043794.7270095361</v>
      </c>
    </row>
    <row r="88" spans="1:9" x14ac:dyDescent="0.25">
      <c r="A88" s="152"/>
      <c r="B88" s="152"/>
      <c r="C88" s="152"/>
      <c r="D88" s="152"/>
      <c r="E88" s="152"/>
      <c r="F88" s="152"/>
      <c r="G88" s="175"/>
    </row>
    <row r="89" spans="1:9" x14ac:dyDescent="0.25">
      <c r="A89" s="152"/>
      <c r="B89" s="152"/>
      <c r="C89" s="152"/>
      <c r="D89" s="152"/>
      <c r="E89" s="152"/>
      <c r="F89" s="152"/>
      <c r="G89" s="175"/>
    </row>
    <row r="90" spans="1:9" s="45" customFormat="1" ht="14.45" customHeight="1" x14ac:dyDescent="0.25">
      <c r="A90" s="593" t="s">
        <v>354</v>
      </c>
      <c r="B90" s="593"/>
      <c r="C90" s="593"/>
      <c r="D90" s="593"/>
      <c r="E90" s="593"/>
      <c r="F90" s="593"/>
      <c r="G90" s="593"/>
      <c r="H90" s="593"/>
    </row>
    <row r="91" spans="1:9" s="45" customFormat="1" ht="14.45" customHeight="1" x14ac:dyDescent="0.25">
      <c r="A91" s="602" t="s">
        <v>60</v>
      </c>
      <c r="B91" s="605" t="s">
        <v>155</v>
      </c>
      <c r="C91" s="606"/>
      <c r="D91" s="611"/>
      <c r="E91" s="612"/>
      <c r="F91" s="613"/>
      <c r="G91" s="212"/>
      <c r="H91" s="212"/>
    </row>
    <row r="92" spans="1:9" s="45" customFormat="1" ht="14.45" customHeight="1" x14ac:dyDescent="0.25">
      <c r="A92" s="603"/>
      <c r="B92" s="607"/>
      <c r="C92" s="608"/>
      <c r="D92" s="614" t="s">
        <v>159</v>
      </c>
      <c r="E92" s="603" t="s">
        <v>165</v>
      </c>
      <c r="F92" s="603" t="s">
        <v>6</v>
      </c>
    </row>
    <row r="93" spans="1:9" s="45" customFormat="1" x14ac:dyDescent="0.25">
      <c r="A93" s="604"/>
      <c r="B93" s="609"/>
      <c r="C93" s="610"/>
      <c r="D93" s="615"/>
      <c r="E93" s="604"/>
      <c r="F93" s="604"/>
    </row>
    <row r="94" spans="1:9" s="45" customFormat="1" x14ac:dyDescent="0.25">
      <c r="A94" s="331">
        <v>1</v>
      </c>
      <c r="B94" s="616">
        <v>2</v>
      </c>
      <c r="C94" s="617"/>
      <c r="D94" s="331">
        <v>5</v>
      </c>
      <c r="E94" s="331">
        <v>6</v>
      </c>
      <c r="F94" s="331">
        <v>7</v>
      </c>
    </row>
    <row r="95" spans="1:9" s="45" customFormat="1" x14ac:dyDescent="0.25">
      <c r="A95" s="329" t="s">
        <v>162</v>
      </c>
      <c r="B95" s="331">
        <f>'патриотика0,3664'!B106</f>
        <v>0.3664</v>
      </c>
      <c r="C95" s="330"/>
      <c r="D95" s="150">
        <f>'патриотика0,3664'!D106</f>
        <v>30404.18</v>
      </c>
      <c r="E95" s="183">
        <f t="shared" ref="E95:E97" si="4">D95*30.2%</f>
        <v>9182.0623599999999</v>
      </c>
      <c r="F95" s="183">
        <f>(D95+E95)*B95</f>
        <v>14504.399200704001</v>
      </c>
    </row>
    <row r="96" spans="1:9" s="45" customFormat="1" x14ac:dyDescent="0.25">
      <c r="A96" s="329" t="s">
        <v>163</v>
      </c>
      <c r="B96" s="540">
        <f>'патриотика0,3664'!B107</f>
        <v>0.3664</v>
      </c>
      <c r="C96" s="330"/>
      <c r="D96" s="150">
        <f>'патриотика0,3664'!D107</f>
        <v>15202.09</v>
      </c>
      <c r="E96" s="183">
        <f t="shared" si="4"/>
        <v>4591.0311799999999</v>
      </c>
      <c r="F96" s="183">
        <f t="shared" ref="F96:F97" si="5">(D96+E96)*B96</f>
        <v>7252.1996003520007</v>
      </c>
    </row>
    <row r="97" spans="1:7" s="45" customFormat="1" x14ac:dyDescent="0.25">
      <c r="A97" s="329" t="s">
        <v>142</v>
      </c>
      <c r="B97" s="540">
        <f>'патриотика0,3664'!B108</f>
        <v>0.3664</v>
      </c>
      <c r="C97" s="330"/>
      <c r="D97" s="150">
        <f>'патриотика0,3664'!D108</f>
        <v>30404.18</v>
      </c>
      <c r="E97" s="183">
        <f t="shared" si="4"/>
        <v>9182.0623599999999</v>
      </c>
      <c r="F97" s="183">
        <f t="shared" si="5"/>
        <v>14504.399200704001</v>
      </c>
    </row>
    <row r="98" spans="1:7" s="45" customFormat="1" x14ac:dyDescent="0.25">
      <c r="A98" s="153"/>
      <c r="B98" s="327"/>
      <c r="C98" s="154"/>
      <c r="D98" s="127">
        <v>0</v>
      </c>
      <c r="E98" s="127">
        <v>0</v>
      </c>
      <c r="F98" s="290">
        <f>SUM(F95:F97)</f>
        <v>36260.998001760003</v>
      </c>
    </row>
    <row r="99" spans="1:7" x14ac:dyDescent="0.25">
      <c r="A99" s="152"/>
      <c r="B99" s="152"/>
      <c r="C99" s="152"/>
      <c r="D99" s="152"/>
      <c r="E99" s="152"/>
      <c r="F99" s="152"/>
      <c r="G99" s="175"/>
    </row>
    <row r="100" spans="1:7" x14ac:dyDescent="0.25">
      <c r="A100" s="664" t="s">
        <v>110</v>
      </c>
      <c r="B100" s="664"/>
      <c r="C100" s="664"/>
      <c r="D100" s="664"/>
      <c r="E100" s="664"/>
      <c r="F100" s="664"/>
    </row>
    <row r="101" spans="1:7" ht="38.25" x14ac:dyDescent="0.25">
      <c r="A101" s="329" t="s">
        <v>111</v>
      </c>
      <c r="B101" s="331" t="s">
        <v>112</v>
      </c>
      <c r="C101" s="355"/>
      <c r="D101" s="331" t="s">
        <v>116</v>
      </c>
      <c r="E101" s="331" t="s">
        <v>113</v>
      </c>
      <c r="F101" s="331" t="s">
        <v>114</v>
      </c>
      <c r="G101" s="344" t="s">
        <v>6</v>
      </c>
    </row>
    <row r="102" spans="1:7" x14ac:dyDescent="0.25">
      <c r="A102" s="329">
        <v>1</v>
      </c>
      <c r="B102" s="331">
        <v>2</v>
      </c>
      <c r="C102" s="355"/>
      <c r="D102" s="331">
        <v>3</v>
      </c>
      <c r="E102" s="331">
        <v>4</v>
      </c>
      <c r="F102" s="331">
        <v>5</v>
      </c>
      <c r="G102" s="291" t="s">
        <v>350</v>
      </c>
    </row>
    <row r="103" spans="1:7" x14ac:dyDescent="0.25">
      <c r="A103" s="331" t="s">
        <v>115</v>
      </c>
      <c r="B103" s="331">
        <v>1</v>
      </c>
      <c r="C103" s="331"/>
      <c r="D103" s="331">
        <v>12</v>
      </c>
      <c r="E103" s="331">
        <v>75</v>
      </c>
      <c r="F103" s="112">
        <f>B103*D103*E103</f>
        <v>900</v>
      </c>
      <c r="G103" s="89">
        <f>F103*F77</f>
        <v>329.76</v>
      </c>
    </row>
    <row r="104" spans="1:7" ht="14.45" customHeight="1" x14ac:dyDescent="0.25">
      <c r="A104" s="126"/>
      <c r="B104" s="126"/>
      <c r="C104" s="126"/>
      <c r="D104" s="126"/>
      <c r="E104" s="327" t="s">
        <v>88</v>
      </c>
      <c r="F104" s="127"/>
      <c r="G104" s="292">
        <f>G103</f>
        <v>329.76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597" t="s">
        <v>12</v>
      </c>
      <c r="B106" s="597"/>
      <c r="C106" s="597"/>
      <c r="D106" s="597"/>
      <c r="E106" s="597"/>
      <c r="F106" s="597"/>
    </row>
    <row r="107" spans="1:7" x14ac:dyDescent="0.25">
      <c r="A107" s="665"/>
      <c r="B107" s="665"/>
      <c r="C107" s="665"/>
      <c r="D107" s="665"/>
      <c r="E107" s="665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0.3664</v>
      </c>
    </row>
    <row r="109" spans="1:7" x14ac:dyDescent="0.25">
      <c r="A109" s="601" t="s">
        <v>13</v>
      </c>
      <c r="B109" s="601" t="s">
        <v>11</v>
      </c>
      <c r="C109" s="348"/>
      <c r="D109" s="601" t="s">
        <v>14</v>
      </c>
      <c r="E109" s="601" t="s">
        <v>15</v>
      </c>
      <c r="F109" s="601" t="s">
        <v>6</v>
      </c>
    </row>
    <row r="110" spans="1:7" x14ac:dyDescent="0.25">
      <c r="A110" s="601"/>
      <c r="B110" s="601"/>
      <c r="C110" s="348"/>
      <c r="D110" s="601"/>
      <c r="E110" s="601"/>
      <c r="F110" s="601"/>
    </row>
    <row r="111" spans="1:7" x14ac:dyDescent="0.25">
      <c r="A111" s="348">
        <v>1</v>
      </c>
      <c r="B111" s="348">
        <v>2</v>
      </c>
      <c r="C111" s="348"/>
      <c r="D111" s="348">
        <v>3</v>
      </c>
      <c r="E111" s="348">
        <v>4</v>
      </c>
      <c r="F111" s="348" t="s">
        <v>89</v>
      </c>
    </row>
    <row r="112" spans="1:7" ht="15.75" x14ac:dyDescent="0.25">
      <c r="A112" s="329" t="str">
        <f>'патриотика0,3664'!A127</f>
        <v>Теплоэнергия</v>
      </c>
      <c r="B112" s="370" t="s">
        <v>18</v>
      </c>
      <c r="C112" s="331"/>
      <c r="D112" s="112">
        <f>'патриотика0,3664'!D127</f>
        <v>20.152000000000001</v>
      </c>
      <c r="E112" s="112">
        <f>'патриотика0,3664'!E127</f>
        <v>3520</v>
      </c>
      <c r="F112" s="58">
        <f>D112*E112+0.22</f>
        <v>70935.260000000009</v>
      </c>
    </row>
    <row r="113" spans="1:7" ht="18.75" x14ac:dyDescent="0.25">
      <c r="A113" s="329" t="str">
        <f>'патриотика0,3664'!A128</f>
        <v xml:space="preserve">Водоснабжение </v>
      </c>
      <c r="B113" s="370" t="s">
        <v>193</v>
      </c>
      <c r="C113" s="331"/>
      <c r="D113" s="112">
        <f>'патриотика0,3664'!D128</f>
        <v>38.948320000000002</v>
      </c>
      <c r="E113" s="112">
        <f>'патриотика0,3664'!E128</f>
        <v>63.4</v>
      </c>
      <c r="F113" s="58">
        <f t="shared" ref="F113:F117" si="6">D113*E113</f>
        <v>2469.323488</v>
      </c>
    </row>
    <row r="114" spans="1:7" ht="18.75" x14ac:dyDescent="0.25">
      <c r="A114" s="329" t="str">
        <f>'патриотика0,3664'!A129</f>
        <v>Водоотведение (септик)</v>
      </c>
      <c r="B114" s="370" t="s">
        <v>54</v>
      </c>
      <c r="C114" s="331"/>
      <c r="D114" s="112">
        <f>'патриотика0,3664'!D129</f>
        <v>1.0992</v>
      </c>
      <c r="E114" s="112">
        <f>'патриотика0,3664'!E129</f>
        <v>14000</v>
      </c>
      <c r="F114" s="58">
        <f t="shared" si="6"/>
        <v>15388.8</v>
      </c>
    </row>
    <row r="115" spans="1:7" ht="15.75" x14ac:dyDescent="0.25">
      <c r="A115" s="329" t="str">
        <f>'патриотика0,3664'!A130</f>
        <v>Электроэнергия</v>
      </c>
      <c r="B115" s="370" t="s">
        <v>83</v>
      </c>
      <c r="C115" s="331"/>
      <c r="D115" s="112">
        <f>'патриотика0,3664'!D130</f>
        <v>2.1983999999999999</v>
      </c>
      <c r="E115" s="112">
        <f>'патриотика0,3664'!E130</f>
        <v>7600</v>
      </c>
      <c r="F115" s="58">
        <f t="shared" si="6"/>
        <v>16707.84</v>
      </c>
    </row>
    <row r="116" spans="1:7" x14ac:dyDescent="0.25">
      <c r="A116" s="329" t="str">
        <f>'патриотика0,3664'!A131</f>
        <v>ТКО</v>
      </c>
      <c r="B116" s="348" t="s">
        <v>22</v>
      </c>
      <c r="C116" s="331"/>
      <c r="D116" s="112">
        <f>'патриотика0,3664'!D131</f>
        <v>2.9312</v>
      </c>
      <c r="E116" s="112">
        <f>'патриотика0,3664'!E131</f>
        <v>2250</v>
      </c>
      <c r="F116" s="58">
        <f t="shared" si="6"/>
        <v>6595.2</v>
      </c>
    </row>
    <row r="117" spans="1:7" ht="15.75" x14ac:dyDescent="0.25">
      <c r="A117" s="329" t="str">
        <f>'патриотика0,3664'!A132</f>
        <v>Электроэнергия (резерв)</v>
      </c>
      <c r="B117" s="370" t="s">
        <v>83</v>
      </c>
      <c r="C117" s="331"/>
      <c r="D117" s="112">
        <f>'патриотика0,3664'!D132</f>
        <v>1.8320000000000001</v>
      </c>
      <c r="E117" s="112">
        <f>'патриотика0,3664'!E132</f>
        <v>7600</v>
      </c>
      <c r="F117" s="58">
        <f t="shared" si="6"/>
        <v>13923.2</v>
      </c>
    </row>
    <row r="118" spans="1:7" x14ac:dyDescent="0.25">
      <c r="A118" s="668"/>
      <c r="B118" s="669"/>
      <c r="C118" s="669"/>
      <c r="D118" s="669"/>
      <c r="E118" s="670"/>
      <c r="F118" s="293">
        <f>SUM(F112:F117)</f>
        <v>126019.623488</v>
      </c>
    </row>
    <row r="119" spans="1:7" ht="15" hidden="1" customHeight="1" x14ac:dyDescent="0.25">
      <c r="A119" s="671" t="s">
        <v>44</v>
      </c>
      <c r="B119" s="671"/>
      <c r="C119" s="671"/>
      <c r="D119" s="671"/>
      <c r="E119" s="671"/>
      <c r="F119" s="671"/>
    </row>
    <row r="120" spans="1:7" hidden="1" x14ac:dyDescent="0.25">
      <c r="A120" s="339" t="s">
        <v>81</v>
      </c>
      <c r="B120" s="44" t="s">
        <v>191</v>
      </c>
      <c r="C120" s="44"/>
      <c r="D120" s="44"/>
      <c r="E120" s="45"/>
      <c r="F120" s="45"/>
    </row>
    <row r="121" spans="1:7" hidden="1" x14ac:dyDescent="0.25">
      <c r="D121" s="46">
        <f>F108</f>
        <v>0.3664</v>
      </c>
    </row>
    <row r="122" spans="1:7" hidden="1" x14ac:dyDescent="0.25">
      <c r="A122" s="591" t="s">
        <v>107</v>
      </c>
      <c r="B122" s="592"/>
      <c r="C122" s="341"/>
      <c r="D122" s="341" t="s">
        <v>11</v>
      </c>
      <c r="E122" s="341" t="s">
        <v>48</v>
      </c>
      <c r="F122" s="341" t="s">
        <v>15</v>
      </c>
      <c r="G122" s="334" t="s">
        <v>6</v>
      </c>
    </row>
    <row r="123" spans="1:7" hidden="1" x14ac:dyDescent="0.25">
      <c r="A123" s="591">
        <v>1</v>
      </c>
      <c r="B123" s="592"/>
      <c r="C123" s="336"/>
      <c r="D123" s="341">
        <v>2</v>
      </c>
      <c r="E123" s="341">
        <v>3</v>
      </c>
      <c r="F123" s="341">
        <v>4</v>
      </c>
      <c r="G123" s="64" t="s">
        <v>68</v>
      </c>
    </row>
    <row r="124" spans="1:7" hidden="1" x14ac:dyDescent="0.25">
      <c r="A124" s="666" t="str">
        <f>A53</f>
        <v>Суточные</v>
      </c>
      <c r="B124" s="667"/>
      <c r="C124" s="347"/>
      <c r="D124" s="341" t="str">
        <f>D53</f>
        <v>сутки</v>
      </c>
      <c r="E124" s="227">
        <f>D121</f>
        <v>0.3664</v>
      </c>
      <c r="F124" s="344">
        <f>F53</f>
        <v>450</v>
      </c>
      <c r="G124" s="64">
        <f>E124*F124</f>
        <v>164.88</v>
      </c>
    </row>
    <row r="125" spans="1:7" hidden="1" x14ac:dyDescent="0.25">
      <c r="A125" s="666" t="str">
        <f>A54</f>
        <v>Проезд</v>
      </c>
      <c r="B125" s="667"/>
      <c r="C125" s="347"/>
      <c r="D125" s="341" t="str">
        <f>D54</f>
        <v xml:space="preserve">Ед. </v>
      </c>
      <c r="E125" s="227">
        <v>0.33500000000000002</v>
      </c>
      <c r="F125" s="344">
        <f>F54</f>
        <v>7000</v>
      </c>
      <c r="G125" s="64">
        <f>E125*F125</f>
        <v>2345</v>
      </c>
    </row>
    <row r="126" spans="1:7" hidden="1" x14ac:dyDescent="0.25">
      <c r="A126" s="666" t="str">
        <f>A55</f>
        <v xml:space="preserve">Проживание </v>
      </c>
      <c r="B126" s="667"/>
      <c r="C126" s="347"/>
      <c r="D126" s="341" t="str">
        <f>D55</f>
        <v>сутки</v>
      </c>
      <c r="E126" s="227">
        <v>0.33500000000000002</v>
      </c>
      <c r="F126" s="344">
        <f>F55</f>
        <v>2000</v>
      </c>
      <c r="G126" s="64">
        <f>E126*F126-0.25</f>
        <v>669.75</v>
      </c>
    </row>
    <row r="127" spans="1:7" hidden="1" x14ac:dyDescent="0.25">
      <c r="A127" s="653" t="s">
        <v>106</v>
      </c>
      <c r="B127" s="654"/>
      <c r="C127" s="340"/>
      <c r="D127" s="60"/>
      <c r="E127" s="65"/>
      <c r="F127" s="65"/>
      <c r="G127" s="280">
        <v>0</v>
      </c>
    </row>
    <row r="128" spans="1:7" x14ac:dyDescent="0.25">
      <c r="A128" s="663" t="s">
        <v>36</v>
      </c>
      <c r="B128" s="663"/>
      <c r="C128" s="663"/>
      <c r="D128" s="663"/>
      <c r="E128" s="663"/>
      <c r="F128" s="663"/>
      <c r="G128" s="173"/>
    </row>
    <row r="129" spans="1:7" x14ac:dyDescent="0.25">
      <c r="D129" s="52">
        <f>D121</f>
        <v>0.3664</v>
      </c>
    </row>
    <row r="130" spans="1:7" x14ac:dyDescent="0.25">
      <c r="A130" s="599" t="s">
        <v>24</v>
      </c>
      <c r="B130" s="599" t="s">
        <v>11</v>
      </c>
      <c r="C130" s="341"/>
      <c r="D130" s="599" t="s">
        <v>48</v>
      </c>
      <c r="E130" s="599" t="s">
        <v>15</v>
      </c>
      <c r="F130" s="660" t="s">
        <v>177</v>
      </c>
      <c r="G130" s="661" t="s">
        <v>6</v>
      </c>
    </row>
    <row r="131" spans="1:7" ht="3.6" customHeight="1" x14ac:dyDescent="0.25">
      <c r="A131" s="599"/>
      <c r="B131" s="599"/>
      <c r="C131" s="341"/>
      <c r="D131" s="599"/>
      <c r="E131" s="599"/>
      <c r="F131" s="660"/>
      <c r="G131" s="661"/>
    </row>
    <row r="132" spans="1:7" x14ac:dyDescent="0.25">
      <c r="A132" s="341">
        <v>1</v>
      </c>
      <c r="B132" s="341">
        <v>2</v>
      </c>
      <c r="C132" s="341"/>
      <c r="D132" s="341">
        <v>3</v>
      </c>
      <c r="E132" s="341">
        <v>4</v>
      </c>
      <c r="F132" s="341">
        <v>5</v>
      </c>
      <c r="G132" s="64" t="s">
        <v>69</v>
      </c>
    </row>
    <row r="133" spans="1:7" ht="15.75" x14ac:dyDescent="0.25">
      <c r="A133" s="448" t="s">
        <v>253</v>
      </c>
      <c r="B133" s="331" t="s">
        <v>192</v>
      </c>
      <c r="C133" s="331"/>
      <c r="D133" s="428">
        <f>'патриотика0,3664'!D158</f>
        <v>109.92</v>
      </c>
      <c r="E133" s="420">
        <f>'патриотика0,3664'!E158</f>
        <v>6.5</v>
      </c>
      <c r="F133" s="341">
        <v>12</v>
      </c>
      <c r="G133" s="64">
        <f t="shared" ref="G133:G137" si="7">D133*E133*F133</f>
        <v>8573.76</v>
      </c>
    </row>
    <row r="134" spans="1:7" ht="15.75" x14ac:dyDescent="0.25">
      <c r="A134" s="448" t="s">
        <v>254</v>
      </c>
      <c r="B134" s="331" t="s">
        <v>192</v>
      </c>
      <c r="C134" s="331"/>
      <c r="D134" s="428">
        <f>'патриотика0,3664'!D159</f>
        <v>5.4960000000000004</v>
      </c>
      <c r="E134" s="420">
        <f>'патриотика0,3664'!E159</f>
        <v>15</v>
      </c>
      <c r="F134" s="341">
        <v>12</v>
      </c>
      <c r="G134" s="64">
        <f t="shared" si="7"/>
        <v>989.2800000000002</v>
      </c>
    </row>
    <row r="135" spans="1:7" ht="15.75" x14ac:dyDescent="0.25">
      <c r="A135" s="448" t="s">
        <v>176</v>
      </c>
      <c r="B135" s="331" t="s">
        <v>192</v>
      </c>
      <c r="C135" s="331"/>
      <c r="D135" s="428">
        <f>'патриотика0,3664'!D160</f>
        <v>0.3664</v>
      </c>
      <c r="E135" s="420">
        <f>'патриотика0,3664'!E160</f>
        <v>2240</v>
      </c>
      <c r="F135" s="341">
        <v>12</v>
      </c>
      <c r="G135" s="64">
        <f t="shared" si="7"/>
        <v>9848.8320000000003</v>
      </c>
    </row>
    <row r="136" spans="1:7" ht="15.75" x14ac:dyDescent="0.25">
      <c r="A136" s="448" t="s">
        <v>255</v>
      </c>
      <c r="B136" s="331" t="s">
        <v>192</v>
      </c>
      <c r="C136" s="331"/>
      <c r="D136" s="428">
        <f>'патриотика0,3664'!D161</f>
        <v>0.3664</v>
      </c>
      <c r="E136" s="420">
        <f>'патриотика0,3664'!E161</f>
        <v>17233</v>
      </c>
      <c r="F136" s="341">
        <v>12</v>
      </c>
      <c r="G136" s="64">
        <f>D136*E136*F136+1.46</f>
        <v>75771.5144</v>
      </c>
    </row>
    <row r="137" spans="1:7" ht="15.75" x14ac:dyDescent="0.25">
      <c r="A137" s="448" t="s">
        <v>256</v>
      </c>
      <c r="B137" s="331" t="s">
        <v>192</v>
      </c>
      <c r="C137" s="331"/>
      <c r="D137" s="428">
        <f>'патриотика0,3664'!D162</f>
        <v>18.32</v>
      </c>
      <c r="E137" s="420">
        <f>'патриотика0,3664'!E162</f>
        <v>10</v>
      </c>
      <c r="F137" s="341">
        <v>1</v>
      </c>
      <c r="G137" s="64">
        <f t="shared" si="7"/>
        <v>183.2</v>
      </c>
    </row>
    <row r="138" spans="1:7" x14ac:dyDescent="0.25">
      <c r="A138" s="662" t="s">
        <v>26</v>
      </c>
      <c r="B138" s="662"/>
      <c r="C138" s="662"/>
      <c r="D138" s="662"/>
      <c r="E138" s="662"/>
      <c r="F138" s="662"/>
      <c r="G138" s="289">
        <f>SUM(G133:G137)</f>
        <v>95366.5864</v>
      </c>
    </row>
    <row r="139" spans="1:7" x14ac:dyDescent="0.25">
      <c r="A139" s="663" t="s">
        <v>55</v>
      </c>
      <c r="B139" s="663"/>
      <c r="C139" s="663"/>
      <c r="D139" s="663"/>
      <c r="E139" s="663"/>
      <c r="F139" s="663"/>
    </row>
    <row r="140" spans="1:7" x14ac:dyDescent="0.25">
      <c r="D140" s="52">
        <f>D129</f>
        <v>0.3664</v>
      </c>
    </row>
    <row r="141" spans="1:7" x14ac:dyDescent="0.25">
      <c r="A141" s="599" t="s">
        <v>194</v>
      </c>
      <c r="B141" s="599" t="s">
        <v>11</v>
      </c>
      <c r="C141" s="341"/>
      <c r="D141" s="599" t="s">
        <v>48</v>
      </c>
      <c r="E141" s="599" t="s">
        <v>15</v>
      </c>
      <c r="F141" s="599" t="s">
        <v>25</v>
      </c>
      <c r="G141" s="641" t="s">
        <v>6</v>
      </c>
    </row>
    <row r="142" spans="1:7" hidden="1" x14ac:dyDescent="0.25">
      <c r="A142" s="599"/>
      <c r="B142" s="599"/>
      <c r="C142" s="341"/>
      <c r="D142" s="599"/>
      <c r="E142" s="599"/>
      <c r="F142" s="599"/>
      <c r="G142" s="642"/>
    </row>
    <row r="143" spans="1:7" x14ac:dyDescent="0.25">
      <c r="A143" s="341">
        <v>1</v>
      </c>
      <c r="B143" s="341">
        <v>2</v>
      </c>
      <c r="C143" s="341"/>
      <c r="D143" s="341">
        <v>3</v>
      </c>
      <c r="E143" s="341">
        <v>4</v>
      </c>
      <c r="F143" s="341">
        <v>5</v>
      </c>
      <c r="G143" s="59" t="s">
        <v>70</v>
      </c>
    </row>
    <row r="144" spans="1:7" hidden="1" x14ac:dyDescent="0.25">
      <c r="A144" s="125" t="s">
        <v>208</v>
      </c>
      <c r="B144" s="341" t="s">
        <v>122</v>
      </c>
      <c r="C144" s="341"/>
      <c r="D144" s="341">
        <v>0</v>
      </c>
      <c r="E144" s="341">
        <v>0</v>
      </c>
      <c r="F144" s="341">
        <v>1</v>
      </c>
      <c r="G144" s="59">
        <f>D144*E144</f>
        <v>0</v>
      </c>
    </row>
    <row r="145" spans="1:7" x14ac:dyDescent="0.25">
      <c r="A145" s="55" t="s">
        <v>178</v>
      </c>
      <c r="B145" s="341" t="s">
        <v>22</v>
      </c>
      <c r="C145" s="341"/>
      <c r="D145" s="341">
        <f>1*D140</f>
        <v>0.3664</v>
      </c>
      <c r="E145" s="344">
        <v>25000</v>
      </c>
      <c r="F145" s="341">
        <v>1</v>
      </c>
      <c r="G145" s="59">
        <f>D145*E145*F145</f>
        <v>9160</v>
      </c>
    </row>
    <row r="146" spans="1:7" x14ac:dyDescent="0.25">
      <c r="A146" s="679" t="s">
        <v>56</v>
      </c>
      <c r="B146" s="680"/>
      <c r="C146" s="680"/>
      <c r="D146" s="680"/>
      <c r="E146" s="680"/>
      <c r="F146" s="681"/>
      <c r="G146" s="296">
        <f>SUM(G144:G145)</f>
        <v>9160</v>
      </c>
    </row>
    <row r="147" spans="1:7" x14ac:dyDescent="0.25">
      <c r="A147" s="663" t="s">
        <v>19</v>
      </c>
      <c r="B147" s="663"/>
      <c r="C147" s="663"/>
      <c r="D147" s="663"/>
      <c r="E147" s="663"/>
      <c r="F147" s="663"/>
    </row>
    <row r="148" spans="1:7" x14ac:dyDescent="0.25">
      <c r="A148" s="682" t="s">
        <v>20</v>
      </c>
      <c r="B148" s="682"/>
      <c r="C148" s="682"/>
      <c r="D148" s="682"/>
      <c r="E148" s="682"/>
      <c r="F148" s="682"/>
    </row>
    <row r="149" spans="1:7" x14ac:dyDescent="0.25">
      <c r="D149" s="52">
        <f>D140</f>
        <v>0.3664</v>
      </c>
    </row>
    <row r="150" spans="1:7" x14ac:dyDescent="0.25">
      <c r="A150" s="599" t="s">
        <v>21</v>
      </c>
      <c r="B150" s="599" t="s">
        <v>11</v>
      </c>
      <c r="C150" s="341"/>
      <c r="D150" s="599" t="s">
        <v>14</v>
      </c>
      <c r="E150" s="599" t="s">
        <v>15</v>
      </c>
      <c r="F150" s="599" t="s">
        <v>6</v>
      </c>
    </row>
    <row r="151" spans="1:7" x14ac:dyDescent="0.25">
      <c r="A151" s="599"/>
      <c r="B151" s="599"/>
      <c r="C151" s="341"/>
      <c r="D151" s="599"/>
      <c r="E151" s="599"/>
      <c r="F151" s="599"/>
    </row>
    <row r="152" spans="1:7" x14ac:dyDescent="0.25">
      <c r="A152" s="342">
        <v>1</v>
      </c>
      <c r="B152" s="342">
        <v>2</v>
      </c>
      <c r="C152" s="342"/>
      <c r="D152" s="342">
        <v>3</v>
      </c>
      <c r="E152" s="342">
        <v>7</v>
      </c>
      <c r="F152" s="342" t="s">
        <v>180</v>
      </c>
    </row>
    <row r="153" spans="1:7" x14ac:dyDescent="0.25">
      <c r="A153" s="475" t="str">
        <f>'патриотика0,3664'!A177</f>
        <v xml:space="preserve">Мониторинг систем пожарной сигнализации  </v>
      </c>
      <c r="B153" s="383" t="str">
        <f t="shared" ref="B153:B154" si="8">$B$145</f>
        <v>договор</v>
      </c>
      <c r="C153" s="384"/>
      <c r="D153" s="384">
        <f>'патриотика0,3664'!D177</f>
        <v>4.3967999999999998</v>
      </c>
      <c r="E153" s="384">
        <f>'патриотика0,3664'!E177</f>
        <v>2000</v>
      </c>
      <c r="F153" s="382">
        <f t="shared" ref="F153:F154" si="9">D153*E153</f>
        <v>8793.6</v>
      </c>
    </row>
    <row r="154" spans="1:7" x14ac:dyDescent="0.25">
      <c r="A154" s="475" t="str">
        <f>'патриотика0,3664'!A178</f>
        <v xml:space="preserve">Уборка территории от снега </v>
      </c>
      <c r="B154" s="383" t="str">
        <f t="shared" si="8"/>
        <v>договор</v>
      </c>
      <c r="C154" s="384"/>
      <c r="D154" s="538">
        <f>'патриотика0,3664'!D178</f>
        <v>0.73280000000000001</v>
      </c>
      <c r="E154" s="538">
        <f>'патриотика0,3664'!E178</f>
        <v>40000</v>
      </c>
      <c r="F154" s="382">
        <f t="shared" si="9"/>
        <v>29312</v>
      </c>
    </row>
    <row r="155" spans="1:7" x14ac:dyDescent="0.25">
      <c r="A155" s="475" t="str">
        <f>'патриотика0,3664'!A179</f>
        <v>Профилактическая дезинфекция</v>
      </c>
      <c r="B155" s="331" t="str">
        <f>$B$145</f>
        <v>договор</v>
      </c>
      <c r="C155" s="331"/>
      <c r="D155" s="538">
        <f>'патриотика0,3664'!D179</f>
        <v>0.3664</v>
      </c>
      <c r="E155" s="538">
        <f>'патриотика0,3664'!E179</f>
        <v>6600</v>
      </c>
      <c r="F155" s="344">
        <f>D155*E155</f>
        <v>2418.2400000000002</v>
      </c>
    </row>
    <row r="156" spans="1:7" x14ac:dyDescent="0.25">
      <c r="A156" s="475" t="str">
        <f>'патриотика0,3664'!A180</f>
        <v>Обслуживание системы видеонаблюдения</v>
      </c>
      <c r="B156" s="331" t="str">
        <f t="shared" ref="B156:B174" si="10">$B$145</f>
        <v>договор</v>
      </c>
      <c r="C156" s="94"/>
      <c r="D156" s="538">
        <f>'патриотика0,3664'!D180</f>
        <v>4.3967999999999998</v>
      </c>
      <c r="E156" s="538">
        <f>'патриотика0,3664'!E180</f>
        <v>2000</v>
      </c>
      <c r="F156" s="344">
        <f t="shared" ref="F156:F185" si="11">D156*E156</f>
        <v>8793.6</v>
      </c>
    </row>
    <row r="157" spans="1:7" ht="30" x14ac:dyDescent="0.25">
      <c r="A157" s="475" t="str">
        <f>'патриотика0,3664'!A181</f>
        <v>Комплексное обслуживание системы тепловодоснабжения и конструктивных элементов здания</v>
      </c>
      <c r="B157" s="331" t="str">
        <f t="shared" si="10"/>
        <v>договор</v>
      </c>
      <c r="C157" s="94"/>
      <c r="D157" s="538">
        <f>'патриотика0,3664'!D181</f>
        <v>0.3664</v>
      </c>
      <c r="E157" s="538">
        <f>'патриотика0,3664'!E181</f>
        <v>70000</v>
      </c>
      <c r="F157" s="344">
        <f t="shared" si="11"/>
        <v>25648</v>
      </c>
    </row>
    <row r="158" spans="1:7" ht="30" customHeight="1" x14ac:dyDescent="0.25">
      <c r="A158" s="475" t="str">
        <f>'патриотика0,3664'!A182</f>
        <v>Договор осмотр технического состояния автомобиля</v>
      </c>
      <c r="B158" s="331" t="str">
        <f t="shared" si="10"/>
        <v>договор</v>
      </c>
      <c r="C158" s="94"/>
      <c r="D158" s="538">
        <f>'патриотика0,3664'!D182</f>
        <v>54.96</v>
      </c>
      <c r="E158" s="538">
        <f>'патриотика0,3664'!E182</f>
        <v>195</v>
      </c>
      <c r="F158" s="344">
        <f t="shared" si="11"/>
        <v>10717.2</v>
      </c>
    </row>
    <row r="159" spans="1:7" x14ac:dyDescent="0.25">
      <c r="A159" s="475" t="str">
        <f>'патриотика0,3664'!A183</f>
        <v>Техническое обслуживание систем пожарной сигнализации</v>
      </c>
      <c r="B159" s="331" t="str">
        <f t="shared" si="10"/>
        <v>договор</v>
      </c>
      <c r="C159" s="94"/>
      <c r="D159" s="538">
        <f>'патриотика0,3664'!D183</f>
        <v>4.3967999999999998</v>
      </c>
      <c r="E159" s="538">
        <f>'патриотика0,3664'!E183</f>
        <v>1000</v>
      </c>
      <c r="F159" s="344">
        <f t="shared" si="11"/>
        <v>4396.8</v>
      </c>
    </row>
    <row r="160" spans="1:7" x14ac:dyDescent="0.25">
      <c r="A160" s="475" t="str">
        <f>'патриотика0,3664'!A184</f>
        <v>Заправка катриджей</v>
      </c>
      <c r="B160" s="331" t="str">
        <f t="shared" si="10"/>
        <v>договор</v>
      </c>
      <c r="C160" s="94"/>
      <c r="D160" s="538">
        <f>'патриотика0,3664'!D184</f>
        <v>3.6640000000000001</v>
      </c>
      <c r="E160" s="538">
        <f>'патриотика0,3664'!E184</f>
        <v>700</v>
      </c>
      <c r="F160" s="344">
        <f t="shared" si="11"/>
        <v>2564.8000000000002</v>
      </c>
    </row>
    <row r="161" spans="1:6" x14ac:dyDescent="0.25">
      <c r="A161" s="475" t="str">
        <f>'патриотика0,3664'!A185</f>
        <v>ремонт оборудования</v>
      </c>
      <c r="B161" s="331" t="str">
        <f t="shared" si="10"/>
        <v>договор</v>
      </c>
      <c r="C161" s="94"/>
      <c r="D161" s="538">
        <f>'патриотика0,3664'!D185</f>
        <v>0.3664</v>
      </c>
      <c r="E161" s="538">
        <f>'патриотика0,3664'!E185</f>
        <v>20000</v>
      </c>
      <c r="F161" s="344">
        <f t="shared" si="11"/>
        <v>7328</v>
      </c>
    </row>
    <row r="162" spans="1:6" x14ac:dyDescent="0.25">
      <c r="A162" s="475" t="str">
        <f>'патриотика0,3664'!A186</f>
        <v>Возмещение мед осмотра (112/212)</v>
      </c>
      <c r="B162" s="331" t="str">
        <f t="shared" si="10"/>
        <v>договор</v>
      </c>
      <c r="C162" s="268"/>
      <c r="D162" s="538">
        <f>'патриотика0,3664'!D186</f>
        <v>0.73280000000000001</v>
      </c>
      <c r="E162" s="538">
        <f>'патриотика0,3664'!E186</f>
        <v>5000</v>
      </c>
      <c r="F162" s="344">
        <f t="shared" si="11"/>
        <v>3664</v>
      </c>
    </row>
    <row r="163" spans="1:6" x14ac:dyDescent="0.25">
      <c r="A163" s="475" t="str">
        <f>'патриотика0,3664'!A187</f>
        <v>Услуги СЕМИС подписка</v>
      </c>
      <c r="B163" s="331" t="str">
        <f t="shared" si="10"/>
        <v>договор</v>
      </c>
      <c r="C163" s="94"/>
      <c r="D163" s="538">
        <f>'патриотика0,3664'!D187</f>
        <v>0.3664</v>
      </c>
      <c r="E163" s="538">
        <f>'патриотика0,3664'!E187</f>
        <v>800</v>
      </c>
      <c r="F163" s="344">
        <f t="shared" si="11"/>
        <v>293.12</v>
      </c>
    </row>
    <row r="164" spans="1:6" x14ac:dyDescent="0.25">
      <c r="A164" s="475" t="str">
        <f>'патриотика0,3664'!A188</f>
        <v>Изготовление площадки на заднем дворе учреждения</v>
      </c>
      <c r="B164" s="331" t="str">
        <f t="shared" si="10"/>
        <v>договор</v>
      </c>
      <c r="C164" s="94"/>
      <c r="D164" s="538">
        <f>'патриотика0,3664'!D188</f>
        <v>0.3664</v>
      </c>
      <c r="E164" s="538">
        <f>'патриотика0,3664'!E188</f>
        <v>30000</v>
      </c>
      <c r="F164" s="344">
        <f t="shared" si="11"/>
        <v>10992</v>
      </c>
    </row>
    <row r="165" spans="1:6" x14ac:dyDescent="0.25">
      <c r="A165" s="475" t="str">
        <f>'патриотика0,3664'!A189</f>
        <v>Предрейсовое медицинское обследование 200дней*85руб</v>
      </c>
      <c r="B165" s="331" t="str">
        <f t="shared" si="10"/>
        <v>договор</v>
      </c>
      <c r="C165" s="94"/>
      <c r="D165" s="538">
        <f>'патриотика0,3664'!D189</f>
        <v>90.500799999999998</v>
      </c>
      <c r="E165" s="538">
        <f>'патриотика0,3664'!E189</f>
        <v>95</v>
      </c>
      <c r="F165" s="344">
        <f t="shared" si="11"/>
        <v>8597.5759999999991</v>
      </c>
    </row>
    <row r="166" spans="1:6" x14ac:dyDescent="0.25">
      <c r="A166" s="475" t="str">
        <f>'патриотика0,3664'!A190</f>
        <v xml:space="preserve">Услуги охраны  </v>
      </c>
      <c r="B166" s="331" t="str">
        <f t="shared" si="10"/>
        <v>договор</v>
      </c>
      <c r="C166" s="94"/>
      <c r="D166" s="538">
        <f>'патриотика0,3664'!D190</f>
        <v>4.3967999999999998</v>
      </c>
      <c r="E166" s="538">
        <f>'патриотика0,3664'!E190</f>
        <v>10000</v>
      </c>
      <c r="F166" s="344">
        <f t="shared" si="11"/>
        <v>43968</v>
      </c>
    </row>
    <row r="167" spans="1:6" ht="30" x14ac:dyDescent="0.25">
      <c r="A167" s="475" t="str">
        <f>'патриотика0,3664'!A191</f>
        <v>Обслуживание систем охранных средств сигнализации (тревожная кнопка)</v>
      </c>
      <c r="B167" s="331" t="str">
        <f t="shared" si="10"/>
        <v>договор</v>
      </c>
      <c r="C167" s="94"/>
      <c r="D167" s="538">
        <f>'патриотика0,3664'!D191</f>
        <v>4.3967999999999998</v>
      </c>
      <c r="E167" s="538">
        <f>'патриотика0,3664'!E191</f>
        <v>5000</v>
      </c>
      <c r="F167" s="344">
        <f t="shared" si="11"/>
        <v>21984</v>
      </c>
    </row>
    <row r="168" spans="1:6" x14ac:dyDescent="0.25">
      <c r="A168" s="475" t="str">
        <f>'патриотика0,3664'!A192</f>
        <v>Медосмотр при устройстве на работу</v>
      </c>
      <c r="B168" s="331" t="str">
        <f t="shared" si="10"/>
        <v>договор</v>
      </c>
      <c r="C168" s="269"/>
      <c r="D168" s="538">
        <f>'патриотика0,3664'!D192</f>
        <v>1.4656</v>
      </c>
      <c r="E168" s="538">
        <f>'патриотика0,3664'!E192</f>
        <v>3800</v>
      </c>
      <c r="F168" s="344">
        <f t="shared" si="11"/>
        <v>5569.28</v>
      </c>
    </row>
    <row r="169" spans="1:6" x14ac:dyDescent="0.25">
      <c r="A169" s="475" t="str">
        <f>'патриотика0,3664'!A193</f>
        <v>Страховая премия по полису ОСАГО за УАЗ</v>
      </c>
      <c r="B169" s="331" t="str">
        <f t="shared" si="10"/>
        <v>договор</v>
      </c>
      <c r="C169" s="269"/>
      <c r="D169" s="538">
        <f>'патриотика0,3664'!D193</f>
        <v>0.3664</v>
      </c>
      <c r="E169" s="538">
        <f>'патриотика0,3664'!E193</f>
        <v>5500</v>
      </c>
      <c r="F169" s="344">
        <f t="shared" si="11"/>
        <v>2015.2</v>
      </c>
    </row>
    <row r="170" spans="1:6" ht="30" x14ac:dyDescent="0.25">
      <c r="A170" s="475" t="str">
        <f>'патриотика0,3664'!A194</f>
        <v>Диагностика бытовой и оргтехники для определения возможности ее дальнейшего использования (244/226)</v>
      </c>
      <c r="B170" s="331" t="str">
        <f t="shared" si="10"/>
        <v>договор</v>
      </c>
      <c r="C170" s="269"/>
      <c r="D170" s="538">
        <f>'патриотика0,3664'!D194</f>
        <v>0.3664</v>
      </c>
      <c r="E170" s="538">
        <f>'патриотика0,3664'!E194</f>
        <v>4000</v>
      </c>
      <c r="F170" s="344">
        <f t="shared" si="11"/>
        <v>1465.6</v>
      </c>
    </row>
    <row r="171" spans="1:6" x14ac:dyDescent="0.25">
      <c r="A171" s="475" t="str">
        <f>'патриотика0,3664'!A195</f>
        <v>Изготовление снежных фигур</v>
      </c>
      <c r="B171" s="331" t="str">
        <f t="shared" si="10"/>
        <v>договор</v>
      </c>
      <c r="C171" s="269"/>
      <c r="D171" s="538">
        <f>'патриотика0,3664'!D195</f>
        <v>0.3664</v>
      </c>
      <c r="E171" s="538">
        <f>'патриотика0,3664'!E195</f>
        <v>14000</v>
      </c>
      <c r="F171" s="344">
        <f t="shared" si="11"/>
        <v>5129.6000000000004</v>
      </c>
    </row>
    <row r="172" spans="1:6" x14ac:dyDescent="0.25">
      <c r="A172" s="475" t="str">
        <f>'патриотика0,3664'!A196</f>
        <v>Приобретение программного обеспечения</v>
      </c>
      <c r="B172" s="331" t="str">
        <f t="shared" si="10"/>
        <v>договор</v>
      </c>
      <c r="C172" s="269"/>
      <c r="D172" s="538">
        <f>'патриотика0,3664'!D196</f>
        <v>0.73280000000000001</v>
      </c>
      <c r="E172" s="538">
        <f>'патриотика0,3664'!E196</f>
        <v>8267.5</v>
      </c>
      <c r="F172" s="539">
        <f t="shared" si="11"/>
        <v>6058.424</v>
      </c>
    </row>
    <row r="173" spans="1:6" x14ac:dyDescent="0.25">
      <c r="A173" s="475" t="str">
        <f>'патриотика0,3664'!A197</f>
        <v>Оплата пени, штрафов (853/291)</v>
      </c>
      <c r="B173" s="331" t="str">
        <f t="shared" si="10"/>
        <v>договор</v>
      </c>
      <c r="C173" s="269"/>
      <c r="D173" s="538">
        <f>'патриотика0,3664'!D197</f>
        <v>1.8320000000000001</v>
      </c>
      <c r="E173" s="538">
        <f>'патриотика0,3664'!E197</f>
        <v>100</v>
      </c>
      <c r="F173" s="539">
        <f t="shared" si="11"/>
        <v>183.20000000000002</v>
      </c>
    </row>
    <row r="174" spans="1:6" hidden="1" x14ac:dyDescent="0.25">
      <c r="A174" s="384">
        <f>'патриотика0,3664'!A200</f>
        <v>0</v>
      </c>
      <c r="B174" s="331" t="str">
        <f t="shared" si="10"/>
        <v>договор</v>
      </c>
      <c r="C174" s="269"/>
      <c r="D174" s="431">
        <f>5*D149</f>
        <v>1.8320000000000001</v>
      </c>
      <c r="E174" s="433">
        <v>100</v>
      </c>
      <c r="F174" s="344">
        <v>0</v>
      </c>
    </row>
    <row r="175" spans="1:6" hidden="1" x14ac:dyDescent="0.25">
      <c r="A175" s="449"/>
      <c r="B175" s="364"/>
      <c r="C175" s="450"/>
      <c r="D175" s="364"/>
      <c r="E175" s="451">
        <v>9600</v>
      </c>
      <c r="F175" s="247">
        <f t="shared" si="11"/>
        <v>0</v>
      </c>
    </row>
    <row r="176" spans="1:6" hidden="1" x14ac:dyDescent="0.25">
      <c r="A176" s="267"/>
      <c r="B176" s="331"/>
      <c r="C176" s="269"/>
      <c r="D176" s="331"/>
      <c r="E176" s="270">
        <v>9500</v>
      </c>
      <c r="F176" s="344">
        <f t="shared" si="11"/>
        <v>0</v>
      </c>
    </row>
    <row r="177" spans="1:6" hidden="1" x14ac:dyDescent="0.25">
      <c r="A177" s="267"/>
      <c r="B177" s="331"/>
      <c r="C177" s="269"/>
      <c r="D177" s="331"/>
      <c r="E177" s="270">
        <v>5000</v>
      </c>
      <c r="F177" s="344">
        <f t="shared" si="11"/>
        <v>0</v>
      </c>
    </row>
    <row r="178" spans="1:6" hidden="1" x14ac:dyDescent="0.25">
      <c r="A178" s="267"/>
      <c r="B178" s="331"/>
      <c r="C178" s="269"/>
      <c r="D178" s="331"/>
      <c r="E178" s="270">
        <v>15000</v>
      </c>
      <c r="F178" s="344">
        <f t="shared" si="11"/>
        <v>0</v>
      </c>
    </row>
    <row r="179" spans="1:6" hidden="1" x14ac:dyDescent="0.25">
      <c r="A179" s="93"/>
      <c r="B179" s="331"/>
      <c r="C179" s="94"/>
      <c r="D179" s="331"/>
      <c r="E179" s="364">
        <v>2000</v>
      </c>
      <c r="F179" s="344">
        <f t="shared" si="11"/>
        <v>0</v>
      </c>
    </row>
    <row r="180" spans="1:6" hidden="1" x14ac:dyDescent="0.25">
      <c r="A180" s="93"/>
      <c r="B180" s="331"/>
      <c r="C180" s="94"/>
      <c r="D180" s="331"/>
      <c r="E180" s="364">
        <v>2000</v>
      </c>
      <c r="F180" s="344">
        <f t="shared" si="11"/>
        <v>0</v>
      </c>
    </row>
    <row r="181" spans="1:6" hidden="1" x14ac:dyDescent="0.25">
      <c r="A181" s="93"/>
      <c r="B181" s="331"/>
      <c r="C181" s="94"/>
      <c r="D181" s="331"/>
      <c r="E181" s="364">
        <v>2000</v>
      </c>
      <c r="F181" s="344">
        <f t="shared" si="11"/>
        <v>0</v>
      </c>
    </row>
    <row r="182" spans="1:6" hidden="1" x14ac:dyDescent="0.25">
      <c r="A182" s="93"/>
      <c r="B182" s="331"/>
      <c r="C182" s="94"/>
      <c r="D182" s="331"/>
      <c r="E182" s="364">
        <v>2000</v>
      </c>
      <c r="F182" s="344">
        <f t="shared" si="11"/>
        <v>0</v>
      </c>
    </row>
    <row r="183" spans="1:6" hidden="1" x14ac:dyDescent="0.25">
      <c r="A183" s="93"/>
      <c r="B183" s="331"/>
      <c r="C183" s="94"/>
      <c r="D183" s="331"/>
      <c r="E183" s="364">
        <v>2000</v>
      </c>
      <c r="F183" s="344">
        <f t="shared" si="11"/>
        <v>0</v>
      </c>
    </row>
    <row r="184" spans="1:6" hidden="1" x14ac:dyDescent="0.25">
      <c r="A184" s="93"/>
      <c r="B184" s="331"/>
      <c r="C184" s="94"/>
      <c r="D184" s="331"/>
      <c r="E184" s="364">
        <v>2500</v>
      </c>
      <c r="F184" s="344">
        <f t="shared" si="11"/>
        <v>0</v>
      </c>
    </row>
    <row r="185" spans="1:6" hidden="1" x14ac:dyDescent="0.25">
      <c r="A185" s="93"/>
      <c r="B185" s="331"/>
      <c r="C185" s="94"/>
      <c r="D185" s="331"/>
      <c r="E185" s="331">
        <v>7500</v>
      </c>
      <c r="F185" s="344">
        <f t="shared" si="11"/>
        <v>0</v>
      </c>
    </row>
    <row r="186" spans="1:6" x14ac:dyDescent="0.25">
      <c r="A186" s="672" t="s">
        <v>23</v>
      </c>
      <c r="B186" s="673"/>
      <c r="C186" s="673"/>
      <c r="D186" s="673"/>
      <c r="E186" s="674"/>
      <c r="F186" s="297">
        <f>SUM(F153:F185)</f>
        <v>209892.24000000002</v>
      </c>
    </row>
    <row r="187" spans="1:6" x14ac:dyDescent="0.25">
      <c r="A187" s="675" t="s">
        <v>29</v>
      </c>
      <c r="B187" s="676"/>
      <c r="C187" s="676"/>
      <c r="D187" s="676"/>
      <c r="E187" s="676"/>
      <c r="F187" s="677"/>
    </row>
    <row r="188" spans="1:6" x14ac:dyDescent="0.25">
      <c r="A188" s="440">
        <f>D149</f>
        <v>0.3664</v>
      </c>
      <c r="B188" s="441"/>
      <c r="C188" s="441"/>
      <c r="D188" s="441"/>
      <c r="E188" s="441"/>
      <c r="F188" s="442"/>
    </row>
    <row r="189" spans="1:6" x14ac:dyDescent="0.25">
      <c r="A189" s="678" t="s">
        <v>30</v>
      </c>
      <c r="B189" s="678" t="s">
        <v>11</v>
      </c>
      <c r="C189" s="353"/>
      <c r="D189" s="678" t="s">
        <v>14</v>
      </c>
      <c r="E189" s="678" t="s">
        <v>15</v>
      </c>
      <c r="F189" s="678" t="s">
        <v>6</v>
      </c>
    </row>
    <row r="190" spans="1:6" x14ac:dyDescent="0.25">
      <c r="A190" s="678"/>
      <c r="B190" s="678"/>
      <c r="C190" s="353"/>
      <c r="D190" s="678"/>
      <c r="E190" s="678"/>
      <c r="F190" s="678"/>
    </row>
    <row r="191" spans="1:6" x14ac:dyDescent="0.25">
      <c r="A191" s="353">
        <v>1</v>
      </c>
      <c r="B191" s="353">
        <v>2</v>
      </c>
      <c r="C191" s="353"/>
      <c r="D191" s="353">
        <v>3</v>
      </c>
      <c r="E191" s="353">
        <v>4</v>
      </c>
      <c r="F191" s="353" t="s">
        <v>109</v>
      </c>
    </row>
    <row r="192" spans="1:6" x14ac:dyDescent="0.25">
      <c r="A192" s="545" t="str">
        <f>'патриотика0,3664'!A216</f>
        <v>Обучение персонала</v>
      </c>
      <c r="B192" s="379" t="s">
        <v>22</v>
      </c>
      <c r="C192" s="379"/>
      <c r="D192" s="379">
        <f>'патриотика0,3664'!D216</f>
        <v>0.73280000000000001</v>
      </c>
      <c r="E192" s="379">
        <f>'патриотика0,3664'!E216</f>
        <v>5000</v>
      </c>
      <c r="F192" s="217">
        <f t="shared" ref="F192:F193" si="12">D192*E192</f>
        <v>3664</v>
      </c>
    </row>
    <row r="193" spans="1:7" x14ac:dyDescent="0.25">
      <c r="A193" s="545" t="str">
        <f>'патриотика0,3664'!A217</f>
        <v>Переподготовка</v>
      </c>
      <c r="B193" s="379" t="s">
        <v>22</v>
      </c>
      <c r="C193" s="379"/>
      <c r="D193" s="536">
        <f>'патриотика0,3664'!D217</f>
        <v>1.0992</v>
      </c>
      <c r="E193" s="536">
        <f>'патриотика0,3664'!E217</f>
        <v>20000</v>
      </c>
      <c r="F193" s="217">
        <f t="shared" si="12"/>
        <v>21984</v>
      </c>
    </row>
    <row r="194" spans="1:7" x14ac:dyDescent="0.25">
      <c r="A194" s="545" t="str">
        <f>'патриотика0,3664'!A218</f>
        <v>Пиломатериал</v>
      </c>
      <c r="B194" s="218" t="s">
        <v>84</v>
      </c>
      <c r="C194" s="215"/>
      <c r="D194" s="536">
        <f>'патриотика0,3664'!D218</f>
        <v>2.5648</v>
      </c>
      <c r="E194" s="536">
        <f>'патриотика0,3664'!E218</f>
        <v>17285.71</v>
      </c>
      <c r="F194" s="217">
        <f>D194*E194</f>
        <v>44334.389007999998</v>
      </c>
      <c r="G194" s="452"/>
    </row>
    <row r="195" spans="1:7" x14ac:dyDescent="0.25">
      <c r="A195" s="545" t="str">
        <f>'патриотика0,3664'!A219</f>
        <v>Тонеры для картриджей Kyocera</v>
      </c>
      <c r="B195" s="218" t="s">
        <v>84</v>
      </c>
      <c r="C195" s="215"/>
      <c r="D195" s="536">
        <f>'патриотика0,3664'!D219</f>
        <v>1.8320000000000001</v>
      </c>
      <c r="E195" s="536">
        <f>'патриотика0,3664'!E219</f>
        <v>1500</v>
      </c>
      <c r="F195" s="217">
        <f>D195*E195</f>
        <v>2748</v>
      </c>
      <c r="G195" s="452"/>
    </row>
    <row r="196" spans="1:7" ht="15" customHeight="1" x14ac:dyDescent="0.25">
      <c r="A196" s="545" t="str">
        <f>'патриотика0,3664'!A220</f>
        <v>Комплект тонеров для цветного принтера Canon</v>
      </c>
      <c r="B196" s="218" t="s">
        <v>84</v>
      </c>
      <c r="C196" s="215"/>
      <c r="D196" s="536">
        <f>'патриотика0,3664'!D220</f>
        <v>1.8320000000000001</v>
      </c>
      <c r="E196" s="536">
        <f>'патриотика0,3664'!E220</f>
        <v>4500</v>
      </c>
      <c r="F196" s="217">
        <f t="shared" ref="F196:F236" si="13">D196*E196</f>
        <v>8244</v>
      </c>
      <c r="G196" s="452"/>
    </row>
    <row r="197" spans="1:7" ht="15" customHeight="1" x14ac:dyDescent="0.25">
      <c r="A197" s="545" t="str">
        <f>'патриотика0,3664'!A221</f>
        <v>Комплект тонера для цветного принтера Hp</v>
      </c>
      <c r="B197" s="218" t="s">
        <v>84</v>
      </c>
      <c r="C197" s="215"/>
      <c r="D197" s="536">
        <f>'патриотика0,3664'!D221</f>
        <v>0.73280000000000001</v>
      </c>
      <c r="E197" s="536">
        <f>'патриотика0,3664'!E221</f>
        <v>13000</v>
      </c>
      <c r="F197" s="217">
        <f t="shared" si="13"/>
        <v>9526.4</v>
      </c>
      <c r="G197" s="452"/>
    </row>
    <row r="198" spans="1:7" ht="15" customHeight="1" x14ac:dyDescent="0.25">
      <c r="A198" s="545" t="str">
        <f>'патриотика0,3664'!A222</f>
        <v>Флеш накопители  16 гб</v>
      </c>
      <c r="B198" s="218" t="s">
        <v>84</v>
      </c>
      <c r="C198" s="215"/>
      <c r="D198" s="536">
        <f>'патриотика0,3664'!D222</f>
        <v>2.5648</v>
      </c>
      <c r="E198" s="536">
        <f>'патриотика0,3664'!E222</f>
        <v>1000</v>
      </c>
      <c r="F198" s="217">
        <f t="shared" si="13"/>
        <v>2564.8000000000002</v>
      </c>
      <c r="G198" s="452"/>
    </row>
    <row r="199" spans="1:7" x14ac:dyDescent="0.25">
      <c r="A199" s="545" t="str">
        <f>'патриотика0,3664'!A223</f>
        <v>Флеш накопители  64 гб</v>
      </c>
      <c r="B199" s="218" t="s">
        <v>84</v>
      </c>
      <c r="C199" s="215"/>
      <c r="D199" s="536">
        <f>'патриотика0,3664'!D223</f>
        <v>1.8320000000000001</v>
      </c>
      <c r="E199" s="536">
        <f>'патриотика0,3664'!E223</f>
        <v>2100</v>
      </c>
      <c r="F199" s="217">
        <f t="shared" si="13"/>
        <v>3847.2000000000003</v>
      </c>
      <c r="G199" s="452"/>
    </row>
    <row r="200" spans="1:7" x14ac:dyDescent="0.25">
      <c r="A200" s="545" t="str">
        <f>'патриотика0,3664'!A224</f>
        <v>Мышь USB</v>
      </c>
      <c r="B200" s="218" t="s">
        <v>84</v>
      </c>
      <c r="C200" s="215"/>
      <c r="D200" s="536">
        <f>'патриотика0,3664'!D224</f>
        <v>1.4656</v>
      </c>
      <c r="E200" s="536">
        <f>'патриотика0,3664'!E224</f>
        <v>500</v>
      </c>
      <c r="F200" s="217">
        <f t="shared" si="13"/>
        <v>732.8</v>
      </c>
      <c r="G200" s="452"/>
    </row>
    <row r="201" spans="1:7" x14ac:dyDescent="0.25">
      <c r="A201" s="545" t="str">
        <f>'патриотика0,3664'!A225</f>
        <v xml:space="preserve">Мешки для мусора </v>
      </c>
      <c r="B201" s="218" t="s">
        <v>84</v>
      </c>
      <c r="C201" s="215"/>
      <c r="D201" s="536">
        <f>'патриотика0,3664'!D225</f>
        <v>36.64</v>
      </c>
      <c r="E201" s="536">
        <f>'патриотика0,3664'!E225</f>
        <v>100</v>
      </c>
      <c r="F201" s="217">
        <f t="shared" si="13"/>
        <v>3664</v>
      </c>
      <c r="G201" s="452"/>
    </row>
    <row r="202" spans="1:7" x14ac:dyDescent="0.25">
      <c r="A202" s="545" t="str">
        <f>'патриотика0,3664'!A226</f>
        <v>Жидкое мыло</v>
      </c>
      <c r="B202" s="218" t="s">
        <v>84</v>
      </c>
      <c r="C202" s="215"/>
      <c r="D202" s="536">
        <f>'патриотика0,3664'!D226</f>
        <v>5.4960000000000004</v>
      </c>
      <c r="E202" s="536">
        <f>'патриотика0,3664'!E226</f>
        <v>250</v>
      </c>
      <c r="F202" s="217">
        <f t="shared" si="13"/>
        <v>1374</v>
      </c>
      <c r="G202" s="452"/>
    </row>
    <row r="203" spans="1:7" ht="15" customHeight="1" x14ac:dyDescent="0.25">
      <c r="A203" s="545" t="str">
        <f>'патриотика0,3664'!A227</f>
        <v>Туалетная бумага</v>
      </c>
      <c r="B203" s="218" t="s">
        <v>84</v>
      </c>
      <c r="C203" s="215"/>
      <c r="D203" s="536">
        <f>'патриотика0,3664'!D227</f>
        <v>36.64</v>
      </c>
      <c r="E203" s="536">
        <f>'патриотика0,3664'!E227</f>
        <v>25</v>
      </c>
      <c r="F203" s="217">
        <f t="shared" si="13"/>
        <v>916</v>
      </c>
      <c r="G203" s="452"/>
    </row>
    <row r="204" spans="1:7" ht="15" customHeight="1" x14ac:dyDescent="0.25">
      <c r="A204" s="545" t="str">
        <f>'патриотика0,3664'!A228</f>
        <v>Тряпки для мытья</v>
      </c>
      <c r="B204" s="218" t="s">
        <v>84</v>
      </c>
      <c r="C204" s="215"/>
      <c r="D204" s="536">
        <f>'патриотика0,3664'!D228</f>
        <v>14.656000000000001</v>
      </c>
      <c r="E204" s="536">
        <f>'патриотика0,3664'!E228</f>
        <v>40</v>
      </c>
      <c r="F204" s="217">
        <f t="shared" si="13"/>
        <v>586.24</v>
      </c>
      <c r="G204" s="452"/>
    </row>
    <row r="205" spans="1:7" ht="15" customHeight="1" x14ac:dyDescent="0.25">
      <c r="A205" s="545" t="str">
        <f>'патриотика0,3664'!A229</f>
        <v>Бытовая химия</v>
      </c>
      <c r="B205" s="218" t="s">
        <v>84</v>
      </c>
      <c r="C205" s="215"/>
      <c r="D205" s="536">
        <f>'патриотика0,3664'!D229</f>
        <v>7.3280000000000003</v>
      </c>
      <c r="E205" s="536">
        <f>'патриотика0,3664'!E229</f>
        <v>1000</v>
      </c>
      <c r="F205" s="217">
        <f t="shared" si="13"/>
        <v>7328</v>
      </c>
      <c r="G205" s="452"/>
    </row>
    <row r="206" spans="1:7" ht="15" customHeight="1" x14ac:dyDescent="0.25">
      <c r="A206" s="545" t="str">
        <f>'патриотика0,3664'!A230</f>
        <v>Фанера</v>
      </c>
      <c r="B206" s="218" t="s">
        <v>84</v>
      </c>
      <c r="C206" s="215"/>
      <c r="D206" s="536">
        <f>'патриотика0,3664'!D230</f>
        <v>10.992000000000001</v>
      </c>
      <c r="E206" s="536">
        <f>'патриотика0,3664'!E230</f>
        <v>1300</v>
      </c>
      <c r="F206" s="217">
        <f t="shared" si="13"/>
        <v>14289.6</v>
      </c>
      <c r="G206" s="452"/>
    </row>
    <row r="207" spans="1:7" ht="15" customHeight="1" x14ac:dyDescent="0.25">
      <c r="A207" s="545" t="str">
        <f>'патриотика0,3664'!A231</f>
        <v>Антифриз</v>
      </c>
      <c r="B207" s="218" t="s">
        <v>84</v>
      </c>
      <c r="C207" s="215"/>
      <c r="D207" s="536">
        <f>'патриотика0,3664'!D231</f>
        <v>7.3280000000000003</v>
      </c>
      <c r="E207" s="536">
        <f>'патриотика0,3664'!E231</f>
        <v>300</v>
      </c>
      <c r="F207" s="217">
        <f t="shared" si="13"/>
        <v>2198.4</v>
      </c>
      <c r="G207" s="452"/>
    </row>
    <row r="208" spans="1:7" ht="15" customHeight="1" x14ac:dyDescent="0.25">
      <c r="A208" s="545" t="str">
        <f>'патриотика0,3664'!A232</f>
        <v>Баннера</v>
      </c>
      <c r="B208" s="218" t="s">
        <v>84</v>
      </c>
      <c r="C208" s="331"/>
      <c r="D208" s="536">
        <f>'патриотика0,3664'!D232</f>
        <v>1.8320000000000001</v>
      </c>
      <c r="E208" s="536">
        <f>'патриотика0,3664'!E232</f>
        <v>3500</v>
      </c>
      <c r="F208" s="217">
        <f t="shared" si="13"/>
        <v>6412</v>
      </c>
      <c r="G208" s="452"/>
    </row>
    <row r="209" spans="1:7" ht="15" customHeight="1" x14ac:dyDescent="0.25">
      <c r="A209" s="545" t="str">
        <f>'патриотика0,3664'!A233</f>
        <v>Гвозди</v>
      </c>
      <c r="B209" s="218" t="s">
        <v>84</v>
      </c>
      <c r="C209" s="331"/>
      <c r="D209" s="536">
        <f>'патриотика0,3664'!D233</f>
        <v>7.3280000000000003</v>
      </c>
      <c r="E209" s="536">
        <f>'патриотика0,3664'!E233</f>
        <v>811</v>
      </c>
      <c r="F209" s="217">
        <f t="shared" si="13"/>
        <v>5943.0079999999998</v>
      </c>
      <c r="G209" s="452"/>
    </row>
    <row r="210" spans="1:7" ht="15" customHeight="1" x14ac:dyDescent="0.25">
      <c r="A210" s="545" t="str">
        <f>'патриотика0,3664'!A234</f>
        <v>Саморезы</v>
      </c>
      <c r="B210" s="218" t="s">
        <v>84</v>
      </c>
      <c r="C210" s="331"/>
      <c r="D210" s="536">
        <f>'патриотика0,3664'!D234</f>
        <v>18.32</v>
      </c>
      <c r="E210" s="536">
        <f>'патриотика0,3664'!E234</f>
        <v>100</v>
      </c>
      <c r="F210" s="217">
        <f t="shared" si="13"/>
        <v>1832</v>
      </c>
      <c r="G210" s="452"/>
    </row>
    <row r="211" spans="1:7" ht="15" customHeight="1" x14ac:dyDescent="0.25">
      <c r="A211" s="545" t="str">
        <f>'патриотика0,3664'!A235</f>
        <v>Инструмент металлический ручной</v>
      </c>
      <c r="B211" s="218" t="s">
        <v>84</v>
      </c>
      <c r="C211" s="331"/>
      <c r="D211" s="536">
        <f>'патриотика0,3664'!D235</f>
        <v>1.8320000000000001</v>
      </c>
      <c r="E211" s="536">
        <f>'патриотика0,3664'!E235</f>
        <v>301</v>
      </c>
      <c r="F211" s="217">
        <f t="shared" si="13"/>
        <v>551.43200000000002</v>
      </c>
      <c r="G211" s="452"/>
    </row>
    <row r="212" spans="1:7" ht="15" customHeight="1" x14ac:dyDescent="0.25">
      <c r="A212" s="545" t="str">
        <f>'патриотика0,3664'!A236</f>
        <v>Краска эмаль</v>
      </c>
      <c r="B212" s="218" t="s">
        <v>84</v>
      </c>
      <c r="C212" s="331"/>
      <c r="D212" s="536">
        <f>'патриотика0,3664'!D236</f>
        <v>10.992000000000001</v>
      </c>
      <c r="E212" s="536">
        <f>'патриотика0,3664'!E236</f>
        <v>250</v>
      </c>
      <c r="F212" s="217">
        <f t="shared" si="13"/>
        <v>2748</v>
      </c>
      <c r="G212" s="452"/>
    </row>
    <row r="213" spans="1:7" ht="15" customHeight="1" x14ac:dyDescent="0.25">
      <c r="A213" s="545" t="str">
        <f>'патриотика0,3664'!A237</f>
        <v>Краска ВДН</v>
      </c>
      <c r="B213" s="218" t="s">
        <v>84</v>
      </c>
      <c r="C213" s="331"/>
      <c r="D213" s="536">
        <f>'патриотика0,3664'!D237</f>
        <v>3.6640000000000001</v>
      </c>
      <c r="E213" s="536">
        <f>'патриотика0,3664'!E237</f>
        <v>401</v>
      </c>
      <c r="F213" s="217">
        <f t="shared" si="13"/>
        <v>1469.2640000000001</v>
      </c>
      <c r="G213" s="452"/>
    </row>
    <row r="214" spans="1:7" ht="15" customHeight="1" x14ac:dyDescent="0.25">
      <c r="A214" s="545" t="str">
        <f>'патриотика0,3664'!A238</f>
        <v>Кисти</v>
      </c>
      <c r="B214" s="218" t="s">
        <v>84</v>
      </c>
      <c r="C214" s="331"/>
      <c r="D214" s="536">
        <f>'патриотика0,3664'!D238</f>
        <v>14.656000000000001</v>
      </c>
      <c r="E214" s="536">
        <f>'патриотика0,3664'!E238</f>
        <v>50</v>
      </c>
      <c r="F214" s="217">
        <f t="shared" si="13"/>
        <v>732.80000000000007</v>
      </c>
      <c r="G214" s="452"/>
    </row>
    <row r="215" spans="1:7" ht="15" customHeight="1" x14ac:dyDescent="0.25">
      <c r="A215" s="545" t="str">
        <f>'патриотика0,3664'!A239</f>
        <v>Перчатка пвх</v>
      </c>
      <c r="B215" s="218" t="s">
        <v>84</v>
      </c>
      <c r="C215" s="331"/>
      <c r="D215" s="536">
        <f>'патриотика0,3664'!D239</f>
        <v>36.64</v>
      </c>
      <c r="E215" s="536">
        <f>'патриотика0,3664'!E239</f>
        <v>30</v>
      </c>
      <c r="F215" s="217">
        <f t="shared" si="13"/>
        <v>1099.2</v>
      </c>
      <c r="G215" s="452"/>
    </row>
    <row r="216" spans="1:7" ht="15" customHeight="1" x14ac:dyDescent="0.25">
      <c r="A216" s="545" t="str">
        <f>'патриотика0,3664'!A240</f>
        <v>краска кудо</v>
      </c>
      <c r="B216" s="218" t="s">
        <v>84</v>
      </c>
      <c r="C216" s="331"/>
      <c r="D216" s="536">
        <f>'патриотика0,3664'!D240</f>
        <v>10.992000000000001</v>
      </c>
      <c r="E216" s="536">
        <f>'патриотика0,3664'!E240</f>
        <v>300</v>
      </c>
      <c r="F216" s="217">
        <f t="shared" si="13"/>
        <v>3297.6000000000004</v>
      </c>
      <c r="G216" s="452"/>
    </row>
    <row r="217" spans="1:7" ht="15" customHeight="1" x14ac:dyDescent="0.25">
      <c r="A217" s="545" t="str">
        <f>'патриотика0,3664'!A241</f>
        <v>Валик+ванночка</v>
      </c>
      <c r="B217" s="218" t="s">
        <v>84</v>
      </c>
      <c r="C217" s="331"/>
      <c r="D217" s="536">
        <f>'патриотика0,3664'!D241</f>
        <v>3.6640000000000001</v>
      </c>
      <c r="E217" s="536">
        <f>'патриотика0,3664'!E241</f>
        <v>210</v>
      </c>
      <c r="F217" s="217">
        <f t="shared" si="13"/>
        <v>769.44</v>
      </c>
      <c r="G217" s="452"/>
    </row>
    <row r="218" spans="1:7" ht="15" customHeight="1" x14ac:dyDescent="0.25">
      <c r="A218" s="545" t="str">
        <f>'патриотика0,3664'!A242</f>
        <v>Ножницыы</v>
      </c>
      <c r="B218" s="218" t="s">
        <v>84</v>
      </c>
      <c r="C218" s="215"/>
      <c r="D218" s="536">
        <f>'патриотика0,3664'!D242</f>
        <v>3.6640000000000001</v>
      </c>
      <c r="E218" s="536">
        <f>'патриотика0,3664'!E242</f>
        <v>150</v>
      </c>
      <c r="F218" s="217">
        <f t="shared" si="13"/>
        <v>549.6</v>
      </c>
      <c r="G218" s="452"/>
    </row>
    <row r="219" spans="1:7" ht="15" customHeight="1" x14ac:dyDescent="0.25">
      <c r="A219" s="545" t="str">
        <f>'патриотика0,3664'!A243</f>
        <v>Канцелярские расходники</v>
      </c>
      <c r="B219" s="218" t="s">
        <v>84</v>
      </c>
      <c r="C219" s="215"/>
      <c r="D219" s="536">
        <f>'патриотика0,3664'!D243</f>
        <v>36.64</v>
      </c>
      <c r="E219" s="536">
        <f>'патриотика0,3664'!E243</f>
        <v>50</v>
      </c>
      <c r="F219" s="217">
        <f t="shared" si="13"/>
        <v>1832</v>
      </c>
      <c r="G219" s="452"/>
    </row>
    <row r="220" spans="1:7" x14ac:dyDescent="0.25">
      <c r="A220" s="545" t="str">
        <f>'патриотика0,3664'!A244</f>
        <v>Канцелярия (ручки, карандаши)</v>
      </c>
      <c r="B220" s="218" t="s">
        <v>84</v>
      </c>
      <c r="C220" s="215"/>
      <c r="D220" s="536">
        <f>'патриотика0,3664'!D244</f>
        <v>36.64</v>
      </c>
      <c r="E220" s="536">
        <f>'патриотика0,3664'!E244</f>
        <v>30</v>
      </c>
      <c r="F220" s="217">
        <f t="shared" si="13"/>
        <v>1099.2</v>
      </c>
      <c r="G220" s="452"/>
    </row>
    <row r="221" spans="1:7" x14ac:dyDescent="0.25">
      <c r="A221" s="545" t="str">
        <f>'патриотика0,3664'!A245</f>
        <v>Офисные принадлежности (папки, скоросшиватели, файлы)</v>
      </c>
      <c r="B221" s="218" t="s">
        <v>84</v>
      </c>
      <c r="C221" s="215"/>
      <c r="D221" s="536">
        <f>'патриотика0,3664'!D245</f>
        <v>36.64</v>
      </c>
      <c r="E221" s="536">
        <f>'патриотика0,3664'!E245</f>
        <v>100</v>
      </c>
      <c r="F221" s="217">
        <f t="shared" si="13"/>
        <v>3664</v>
      </c>
      <c r="G221" s="452"/>
    </row>
    <row r="222" spans="1:7" x14ac:dyDescent="0.25">
      <c r="A222" s="545" t="str">
        <f>'патриотика0,3664'!A246</f>
        <v>Лампы</v>
      </c>
      <c r="B222" s="218" t="s">
        <v>84</v>
      </c>
      <c r="C222" s="215"/>
      <c r="D222" s="536">
        <f>'патриотика0,3664'!D246</f>
        <v>18.32</v>
      </c>
      <c r="E222" s="536">
        <f>'патриотика0,3664'!E246</f>
        <v>40</v>
      </c>
      <c r="F222" s="217">
        <f t="shared" si="13"/>
        <v>732.8</v>
      </c>
      <c r="G222" s="452"/>
    </row>
    <row r="223" spans="1:7" x14ac:dyDescent="0.25">
      <c r="A223" s="545" t="str">
        <f>'патриотика0,3664'!A247</f>
        <v>Батерейки</v>
      </c>
      <c r="B223" s="218" t="s">
        <v>84</v>
      </c>
      <c r="C223" s="215"/>
      <c r="D223" s="536">
        <f>'патриотика0,3664'!D247</f>
        <v>73.28</v>
      </c>
      <c r="E223" s="536">
        <f>'патриотика0,3664'!E247</f>
        <v>80</v>
      </c>
      <c r="F223" s="217">
        <f t="shared" si="13"/>
        <v>5862.4</v>
      </c>
      <c r="G223" s="452"/>
    </row>
    <row r="224" spans="1:7" x14ac:dyDescent="0.25">
      <c r="A224" s="545" t="str">
        <f>'патриотика0,3664'!A248</f>
        <v>Бумага А4</v>
      </c>
      <c r="B224" s="218" t="s">
        <v>84</v>
      </c>
      <c r="C224" s="358"/>
      <c r="D224" s="536">
        <f>'патриотика0,3664'!D248</f>
        <v>36.64</v>
      </c>
      <c r="E224" s="536">
        <f>'патриотика0,3664'!E248</f>
        <v>300</v>
      </c>
      <c r="F224" s="217">
        <f t="shared" si="13"/>
        <v>10992</v>
      </c>
      <c r="G224" s="452"/>
    </row>
    <row r="225" spans="1:7" x14ac:dyDescent="0.25">
      <c r="A225" s="545" t="str">
        <f>'патриотика0,3664'!A249</f>
        <v>Грабли, лопаты</v>
      </c>
      <c r="B225" s="218" t="s">
        <v>84</v>
      </c>
      <c r="C225" s="358"/>
      <c r="D225" s="536">
        <f>'патриотика0,3664'!D249</f>
        <v>3.6640000000000001</v>
      </c>
      <c r="E225" s="536">
        <f>'патриотика0,3664'!E249</f>
        <v>400</v>
      </c>
      <c r="F225" s="217">
        <f t="shared" si="13"/>
        <v>1465.6000000000001</v>
      </c>
      <c r="G225" s="452"/>
    </row>
    <row r="226" spans="1:7" x14ac:dyDescent="0.25">
      <c r="A226" s="545" t="str">
        <f>'патриотика0,3664'!A250</f>
        <v>ГСМ УАЗ (Масло двигатель)</v>
      </c>
      <c r="B226" s="218" t="s">
        <v>84</v>
      </c>
      <c r="C226" s="358"/>
      <c r="D226" s="536">
        <f>'патриотика0,3664'!D250</f>
        <v>7.3280000000000003</v>
      </c>
      <c r="E226" s="536">
        <f>'патриотика0,3664'!E250</f>
        <v>400</v>
      </c>
      <c r="F226" s="217">
        <f t="shared" si="13"/>
        <v>2931.2000000000003</v>
      </c>
      <c r="G226" s="452"/>
    </row>
    <row r="227" spans="1:7" x14ac:dyDescent="0.25">
      <c r="A227" s="545" t="str">
        <f>'патриотика0,3664'!A251</f>
        <v>ГСМ Бензин</v>
      </c>
      <c r="B227" s="218" t="s">
        <v>84</v>
      </c>
      <c r="C227" s="358"/>
      <c r="D227" s="536">
        <f>'патриотика0,3664'!D251</f>
        <v>952.64</v>
      </c>
      <c r="E227" s="536">
        <f>'патриотика0,3664'!E251</f>
        <v>50</v>
      </c>
      <c r="F227" s="217">
        <f>D227*E227+0.01</f>
        <v>47632.01</v>
      </c>
      <c r="G227" s="452"/>
    </row>
    <row r="228" spans="1:7" hidden="1" x14ac:dyDescent="0.25">
      <c r="A228" s="476">
        <f>'патриотика0,3664'!A252</f>
        <v>0</v>
      </c>
      <c r="B228" s="218" t="s">
        <v>84</v>
      </c>
      <c r="C228" s="219"/>
      <c r="D228" s="379">
        <f>'патриотика0,3664'!D252</f>
        <v>0.36899999999999999</v>
      </c>
      <c r="E228" s="379">
        <f>'патриотика0,3664'!E252</f>
        <v>0</v>
      </c>
      <c r="F228" s="217">
        <f t="shared" si="13"/>
        <v>0</v>
      </c>
      <c r="G228" s="452"/>
    </row>
    <row r="229" spans="1:7" hidden="1" x14ac:dyDescent="0.25">
      <c r="A229" s="476">
        <f>'патриотика0,3664'!A253</f>
        <v>0</v>
      </c>
      <c r="B229" s="218" t="s">
        <v>84</v>
      </c>
      <c r="C229" s="358"/>
      <c r="D229" s="379">
        <f>'патриотика0,3664'!D253</f>
        <v>11.808</v>
      </c>
      <c r="E229" s="379">
        <f>'патриотика0,3664'!E253</f>
        <v>0</v>
      </c>
      <c r="F229" s="217">
        <f t="shared" si="13"/>
        <v>0</v>
      </c>
      <c r="G229" s="452"/>
    </row>
    <row r="230" spans="1:7" hidden="1" x14ac:dyDescent="0.25">
      <c r="A230" s="476">
        <f>'патриотика0,3664'!A254</f>
        <v>0</v>
      </c>
      <c r="B230" s="218" t="s">
        <v>84</v>
      </c>
      <c r="C230" s="358"/>
      <c r="D230" s="379">
        <f>'патриотика0,3664'!D254</f>
        <v>2.5830000000000002</v>
      </c>
      <c r="E230" s="379">
        <f>'патриотика0,3664'!E254</f>
        <v>0</v>
      </c>
      <c r="F230" s="217">
        <f t="shared" si="13"/>
        <v>0</v>
      </c>
      <c r="G230" s="452"/>
    </row>
    <row r="231" spans="1:7" hidden="1" x14ac:dyDescent="0.25">
      <c r="A231" s="476">
        <f>'патриотика0,3664'!A255</f>
        <v>0</v>
      </c>
      <c r="B231" s="218" t="s">
        <v>84</v>
      </c>
      <c r="C231" s="386"/>
      <c r="D231" s="379">
        <f>'патриотика0,3664'!D255</f>
        <v>0.36899999999999999</v>
      </c>
      <c r="E231" s="379">
        <f>'патриотика0,3664'!E255</f>
        <v>0</v>
      </c>
      <c r="F231" s="217">
        <f t="shared" si="13"/>
        <v>0</v>
      </c>
      <c r="G231" s="452"/>
    </row>
    <row r="232" spans="1:7" hidden="1" x14ac:dyDescent="0.25">
      <c r="A232" s="476">
        <f>'патриотика0,3664'!A256</f>
        <v>0</v>
      </c>
      <c r="B232" s="218" t="s">
        <v>84</v>
      </c>
      <c r="C232" s="386"/>
      <c r="D232" s="379">
        <f>'патриотика0,3664'!D256</f>
        <v>0.36899999999999999</v>
      </c>
      <c r="E232" s="379">
        <f>'патриотика0,3664'!E256</f>
        <v>0</v>
      </c>
      <c r="F232" s="217">
        <f t="shared" si="13"/>
        <v>0</v>
      </c>
      <c r="G232" s="452"/>
    </row>
    <row r="233" spans="1:7" hidden="1" x14ac:dyDescent="0.25">
      <c r="A233" s="476">
        <f>'патриотика0,3664'!A257</f>
        <v>0</v>
      </c>
      <c r="B233" s="218" t="s">
        <v>84</v>
      </c>
      <c r="C233" s="386"/>
      <c r="D233" s="379">
        <f>'патриотика0,3664'!D257</f>
        <v>0.36899999999999999</v>
      </c>
      <c r="E233" s="379">
        <f>'патриотика0,3664'!E257</f>
        <v>0</v>
      </c>
      <c r="F233" s="217">
        <f t="shared" si="13"/>
        <v>0</v>
      </c>
      <c r="G233" s="452"/>
    </row>
    <row r="234" spans="1:7" hidden="1" x14ac:dyDescent="0.25">
      <c r="A234" s="476">
        <f>'патриотика0,3664'!A258</f>
        <v>0</v>
      </c>
      <c r="B234" s="218" t="s">
        <v>84</v>
      </c>
      <c r="C234" s="386"/>
      <c r="D234" s="379">
        <f>'патриотика0,3664'!D258</f>
        <v>3.69</v>
      </c>
      <c r="E234" s="379">
        <f>'патриотика0,3664'!E258</f>
        <v>0</v>
      </c>
      <c r="F234" s="217">
        <f t="shared" si="13"/>
        <v>0</v>
      </c>
      <c r="G234" s="452"/>
    </row>
    <row r="235" spans="1:7" hidden="1" x14ac:dyDescent="0.25">
      <c r="A235" s="476">
        <f>'патриотика0,3664'!A259</f>
        <v>0</v>
      </c>
      <c r="B235" s="218" t="s">
        <v>84</v>
      </c>
      <c r="C235" s="386"/>
      <c r="D235" s="379">
        <f>'патриотика0,3664'!D259</f>
        <v>7.38</v>
      </c>
      <c r="E235" s="379">
        <f>'патриотика0,3664'!E259</f>
        <v>0</v>
      </c>
      <c r="F235" s="217">
        <f t="shared" si="13"/>
        <v>0</v>
      </c>
      <c r="G235" s="452"/>
    </row>
    <row r="236" spans="1:7" hidden="1" x14ac:dyDescent="0.25">
      <c r="A236" s="476">
        <f>'патриотика0,3664'!A260</f>
        <v>0</v>
      </c>
      <c r="B236" s="218" t="s">
        <v>84</v>
      </c>
      <c r="C236" s="386"/>
      <c r="D236" s="379">
        <f>'патриотика0,3664'!D260</f>
        <v>913.75470000000007</v>
      </c>
      <c r="E236" s="379">
        <f>'патриотика0,3664'!E260</f>
        <v>0</v>
      </c>
      <c r="F236" s="217">
        <f t="shared" si="13"/>
        <v>0</v>
      </c>
      <c r="G236" s="452"/>
    </row>
    <row r="237" spans="1:7" hidden="1" x14ac:dyDescent="0.25">
      <c r="A237" s="329"/>
      <c r="B237" s="218"/>
      <c r="C237" s="357"/>
      <c r="D237" s="331"/>
      <c r="E237" s="364"/>
      <c r="F237" s="217"/>
    </row>
    <row r="238" spans="1:7" hidden="1" x14ac:dyDescent="0.25">
      <c r="A238" s="329"/>
      <c r="B238" s="218"/>
      <c r="C238" s="357"/>
      <c r="D238" s="331"/>
      <c r="E238" s="364"/>
      <c r="F238" s="217"/>
    </row>
    <row r="239" spans="1:7" hidden="1" x14ac:dyDescent="0.25">
      <c r="A239" s="329"/>
      <c r="B239" s="218"/>
      <c r="C239" s="357"/>
      <c r="D239" s="331"/>
      <c r="E239" s="364"/>
      <c r="F239" s="217"/>
    </row>
    <row r="240" spans="1:7" hidden="1" x14ac:dyDescent="0.25">
      <c r="A240" s="329"/>
      <c r="B240" s="218"/>
      <c r="C240" s="357"/>
      <c r="D240" s="331"/>
      <c r="E240" s="364"/>
      <c r="F240" s="217"/>
    </row>
    <row r="241" spans="1:6" hidden="1" x14ac:dyDescent="0.25">
      <c r="A241" s="329"/>
      <c r="B241" s="218"/>
      <c r="C241" s="357"/>
      <c r="D241" s="331"/>
      <c r="E241" s="364"/>
      <c r="F241" s="217"/>
    </row>
    <row r="242" spans="1:6" hidden="1" x14ac:dyDescent="0.25">
      <c r="A242" s="329"/>
      <c r="B242" s="218"/>
      <c r="C242" s="357"/>
      <c r="D242" s="331"/>
      <c r="E242" s="364"/>
      <c r="F242" s="217"/>
    </row>
    <row r="243" spans="1:6" hidden="1" x14ac:dyDescent="0.25">
      <c r="A243" s="329"/>
      <c r="B243" s="218"/>
      <c r="C243" s="357"/>
      <c r="D243" s="331"/>
      <c r="E243" s="364"/>
      <c r="F243" s="217"/>
    </row>
    <row r="244" spans="1:6" hidden="1" x14ac:dyDescent="0.25">
      <c r="A244" s="329"/>
      <c r="B244" s="218"/>
      <c r="C244" s="357"/>
      <c r="D244" s="331"/>
      <c r="E244" s="364"/>
      <c r="F244" s="217"/>
    </row>
    <row r="245" spans="1:6" hidden="1" x14ac:dyDescent="0.25">
      <c r="A245" s="329"/>
      <c r="B245" s="218"/>
      <c r="C245" s="357"/>
      <c r="D245" s="331"/>
      <c r="E245" s="364"/>
      <c r="F245" s="217"/>
    </row>
    <row r="246" spans="1:6" hidden="1" x14ac:dyDescent="0.25">
      <c r="A246" s="329"/>
      <c r="B246" s="218"/>
      <c r="C246" s="357"/>
      <c r="D246" s="331"/>
      <c r="E246" s="364"/>
      <c r="F246" s="217"/>
    </row>
    <row r="247" spans="1:6" hidden="1" x14ac:dyDescent="0.25">
      <c r="A247" s="329"/>
      <c r="B247" s="218"/>
      <c r="C247" s="357"/>
      <c r="D247" s="331"/>
      <c r="E247" s="364"/>
      <c r="F247" s="217"/>
    </row>
    <row r="248" spans="1:6" hidden="1" x14ac:dyDescent="0.25">
      <c r="A248" s="329"/>
      <c r="B248" s="218"/>
      <c r="C248" s="357"/>
      <c r="D248" s="331"/>
      <c r="E248" s="364"/>
      <c r="F248" s="217"/>
    </row>
    <row r="249" spans="1:6" hidden="1" x14ac:dyDescent="0.25">
      <c r="A249" s="329"/>
      <c r="B249" s="218"/>
      <c r="C249" s="357"/>
      <c r="D249" s="331"/>
      <c r="E249" s="364"/>
      <c r="F249" s="217"/>
    </row>
    <row r="250" spans="1:6" hidden="1" x14ac:dyDescent="0.25">
      <c r="A250" s="329"/>
      <c r="B250" s="218"/>
      <c r="C250" s="357"/>
      <c r="D250" s="331"/>
      <c r="E250" s="364"/>
      <c r="F250" s="217"/>
    </row>
    <row r="251" spans="1:6" hidden="1" x14ac:dyDescent="0.25">
      <c r="A251" s="329"/>
      <c r="B251" s="218"/>
      <c r="C251" s="331"/>
      <c r="D251" s="331"/>
      <c r="E251" s="364"/>
      <c r="F251" s="217"/>
    </row>
    <row r="252" spans="1:6" hidden="1" x14ac:dyDescent="0.25">
      <c r="A252" s="329"/>
      <c r="B252" s="218"/>
      <c r="C252" s="331"/>
      <c r="D252" s="331"/>
      <c r="E252" s="364"/>
      <c r="F252" s="217"/>
    </row>
    <row r="253" spans="1:6" hidden="1" x14ac:dyDescent="0.25">
      <c r="A253" s="329"/>
      <c r="B253" s="218"/>
      <c r="C253" s="331"/>
      <c r="D253" s="331"/>
      <c r="E253" s="364"/>
      <c r="F253" s="217"/>
    </row>
    <row r="254" spans="1:6" hidden="1" x14ac:dyDescent="0.25">
      <c r="A254" s="329"/>
      <c r="B254" s="218"/>
      <c r="C254" s="331"/>
      <c r="D254" s="331"/>
      <c r="E254" s="364"/>
      <c r="F254" s="217"/>
    </row>
    <row r="255" spans="1:6" hidden="1" x14ac:dyDescent="0.25">
      <c r="A255" s="329"/>
      <c r="B255" s="218"/>
      <c r="C255" s="331"/>
      <c r="D255" s="331"/>
      <c r="E255" s="364"/>
      <c r="F255" s="217"/>
    </row>
    <row r="256" spans="1:6" hidden="1" x14ac:dyDescent="0.25">
      <c r="A256" s="329"/>
      <c r="B256" s="218"/>
      <c r="C256" s="331"/>
      <c r="D256" s="331"/>
      <c r="E256" s="364"/>
      <c r="F256" s="217"/>
    </row>
    <row r="257" spans="1:9" hidden="1" x14ac:dyDescent="0.25">
      <c r="A257" s="329"/>
      <c r="B257" s="218"/>
      <c r="C257" s="331"/>
      <c r="D257" s="331"/>
      <c r="E257" s="364"/>
      <c r="F257" s="217"/>
    </row>
    <row r="258" spans="1:9" hidden="1" x14ac:dyDescent="0.25">
      <c r="A258" s="329"/>
      <c r="B258" s="218"/>
      <c r="C258" s="331"/>
      <c r="D258" s="331"/>
      <c r="E258" s="364"/>
      <c r="F258" s="217"/>
    </row>
    <row r="259" spans="1:9" hidden="1" x14ac:dyDescent="0.25">
      <c r="A259" s="329"/>
      <c r="B259" s="218"/>
      <c r="C259" s="331"/>
      <c r="D259" s="331"/>
      <c r="E259" s="364"/>
      <c r="F259" s="217"/>
    </row>
    <row r="260" spans="1:9" hidden="1" x14ac:dyDescent="0.25">
      <c r="A260" s="329"/>
      <c r="B260" s="218"/>
      <c r="C260" s="331"/>
      <c r="D260" s="331"/>
      <c r="E260" s="364"/>
      <c r="F260" s="217"/>
    </row>
    <row r="261" spans="1:9" hidden="1" x14ac:dyDescent="0.25">
      <c r="A261" s="329"/>
      <c r="B261" s="218"/>
      <c r="C261" s="331"/>
      <c r="D261" s="331"/>
      <c r="E261" s="364"/>
      <c r="F261" s="217"/>
    </row>
    <row r="262" spans="1:9" hidden="1" x14ac:dyDescent="0.25">
      <c r="A262" s="329"/>
      <c r="B262" s="218"/>
      <c r="C262" s="331"/>
      <c r="D262" s="331"/>
      <c r="E262" s="364"/>
      <c r="F262" s="217"/>
    </row>
    <row r="263" spans="1:9" hidden="1" x14ac:dyDescent="0.25">
      <c r="A263" s="329"/>
      <c r="B263" s="218"/>
      <c r="C263" s="331"/>
      <c r="D263" s="331"/>
      <c r="E263" s="364"/>
      <c r="F263" s="217"/>
    </row>
    <row r="264" spans="1:9" hidden="1" x14ac:dyDescent="0.25">
      <c r="A264" s="329"/>
      <c r="B264" s="218"/>
      <c r="C264" s="331"/>
      <c r="D264" s="331"/>
      <c r="E264" s="364"/>
      <c r="F264" s="217"/>
    </row>
    <row r="265" spans="1:9" hidden="1" x14ac:dyDescent="0.25">
      <c r="A265" s="329"/>
      <c r="B265" s="218"/>
      <c r="C265" s="331"/>
      <c r="D265" s="331"/>
      <c r="E265" s="364"/>
      <c r="F265" s="217"/>
    </row>
    <row r="266" spans="1:9" hidden="1" x14ac:dyDescent="0.25">
      <c r="A266" s="329"/>
      <c r="B266" s="218"/>
      <c r="C266" s="331"/>
      <c r="D266" s="331"/>
      <c r="E266" s="364"/>
      <c r="F266" s="217"/>
    </row>
    <row r="267" spans="1:9" hidden="1" x14ac:dyDescent="0.25">
      <c r="A267" s="329"/>
      <c r="B267" s="218"/>
      <c r="C267" s="331"/>
      <c r="D267" s="331"/>
      <c r="E267" s="364"/>
      <c r="F267" s="217"/>
    </row>
    <row r="268" spans="1:9" hidden="1" x14ac:dyDescent="0.25">
      <c r="A268" s="329"/>
      <c r="B268" s="218"/>
      <c r="C268" s="331"/>
      <c r="D268" s="331"/>
      <c r="E268" s="364"/>
      <c r="F268" s="217"/>
    </row>
    <row r="269" spans="1:9" hidden="1" x14ac:dyDescent="0.25">
      <c r="A269" s="329"/>
      <c r="B269" s="218"/>
      <c r="C269" s="331"/>
      <c r="D269" s="331"/>
      <c r="E269" s="364"/>
      <c r="F269" s="217"/>
    </row>
    <row r="270" spans="1:9" hidden="1" x14ac:dyDescent="0.25">
      <c r="A270" s="329"/>
      <c r="B270" s="218"/>
      <c r="C270" s="331"/>
      <c r="D270" s="331"/>
      <c r="E270" s="364"/>
      <c r="F270" s="217"/>
    </row>
    <row r="271" spans="1:9" ht="14.45" hidden="1" customHeight="1" x14ac:dyDescent="0.25">
      <c r="A271" s="329"/>
      <c r="B271" s="218"/>
      <c r="C271" s="331"/>
      <c r="D271" s="331"/>
      <c r="E271" s="364"/>
      <c r="F271" s="217"/>
      <c r="H271" s="354"/>
      <c r="I271" s="114"/>
    </row>
    <row r="272" spans="1:9" hidden="1" x14ac:dyDescent="0.25">
      <c r="A272" s="329"/>
      <c r="B272" s="218"/>
      <c r="C272" s="331"/>
      <c r="D272" s="331"/>
      <c r="E272" s="364"/>
      <c r="F272" s="217"/>
      <c r="H272" s="354"/>
      <c r="I272" s="114"/>
    </row>
    <row r="273" spans="1:9" hidden="1" x14ac:dyDescent="0.25">
      <c r="A273" s="329"/>
      <c r="B273" s="218"/>
      <c r="C273" s="331"/>
      <c r="D273" s="331"/>
      <c r="E273" s="364"/>
      <c r="F273" s="217"/>
      <c r="H273" s="354"/>
      <c r="I273" s="114"/>
    </row>
    <row r="274" spans="1:9" ht="16.899999999999999" hidden="1" customHeight="1" x14ac:dyDescent="0.25">
      <c r="A274" s="329"/>
      <c r="B274" s="218"/>
      <c r="C274" s="331"/>
      <c r="D274" s="331"/>
      <c r="E274" s="364"/>
      <c r="F274" s="217"/>
      <c r="H274" s="354"/>
      <c r="I274" s="114"/>
    </row>
    <row r="275" spans="1:9" ht="15.6" hidden="1" customHeight="1" x14ac:dyDescent="0.25">
      <c r="A275" s="329"/>
      <c r="B275" s="218"/>
      <c r="C275" s="331"/>
      <c r="D275" s="331"/>
      <c r="E275" s="364"/>
      <c r="F275" s="217"/>
      <c r="H275" s="354"/>
      <c r="I275" s="114"/>
    </row>
    <row r="276" spans="1:9" hidden="1" x14ac:dyDescent="0.25">
      <c r="A276" s="329"/>
      <c r="B276" s="218"/>
      <c r="C276" s="331"/>
      <c r="D276" s="331"/>
      <c r="E276" s="364"/>
      <c r="F276" s="217"/>
      <c r="H276" s="354"/>
      <c r="I276" s="114"/>
    </row>
    <row r="277" spans="1:9" hidden="1" x14ac:dyDescent="0.25">
      <c r="A277" s="329"/>
      <c r="B277" s="218"/>
      <c r="C277" s="331"/>
      <c r="D277" s="331"/>
      <c r="E277" s="364"/>
      <c r="F277" s="217"/>
      <c r="H277" s="354"/>
      <c r="I277" s="114"/>
    </row>
    <row r="278" spans="1:9" hidden="1" x14ac:dyDescent="0.25">
      <c r="A278" s="329"/>
      <c r="B278" s="218"/>
      <c r="C278" s="331"/>
      <c r="D278" s="331"/>
      <c r="E278" s="364"/>
      <c r="F278" s="217"/>
      <c r="H278" s="354"/>
      <c r="I278" s="114"/>
    </row>
    <row r="279" spans="1:9" hidden="1" x14ac:dyDescent="0.25">
      <c r="A279" s="329"/>
      <c r="B279" s="218"/>
      <c r="C279" s="331"/>
      <c r="D279" s="331"/>
      <c r="E279" s="364"/>
      <c r="F279" s="217"/>
      <c r="H279" s="354"/>
      <c r="I279" s="114"/>
    </row>
    <row r="280" spans="1:9" hidden="1" x14ac:dyDescent="0.25">
      <c r="A280" s="329"/>
      <c r="B280" s="218"/>
      <c r="C280" s="331"/>
      <c r="D280" s="331"/>
      <c r="E280" s="364"/>
      <c r="F280" s="217"/>
      <c r="H280" s="354"/>
      <c r="I280" s="114"/>
    </row>
    <row r="281" spans="1:9" hidden="1" x14ac:dyDescent="0.25">
      <c r="A281" s="329"/>
      <c r="B281" s="218"/>
      <c r="C281" s="331"/>
      <c r="D281" s="331"/>
      <c r="E281" s="364"/>
      <c r="F281" s="217"/>
      <c r="H281" s="354"/>
      <c r="I281" s="114"/>
    </row>
    <row r="282" spans="1:9" hidden="1" x14ac:dyDescent="0.25">
      <c r="A282" s="329"/>
      <c r="B282" s="218"/>
      <c r="C282" s="331"/>
      <c r="D282" s="331"/>
      <c r="E282" s="364"/>
      <c r="F282" s="217"/>
      <c r="H282" s="354"/>
      <c r="I282" s="114"/>
    </row>
    <row r="283" spans="1:9" hidden="1" x14ac:dyDescent="0.25">
      <c r="A283" s="329"/>
      <c r="B283" s="218"/>
      <c r="C283" s="331"/>
      <c r="D283" s="331"/>
      <c r="E283" s="364"/>
      <c r="F283" s="217"/>
      <c r="H283" s="354"/>
      <c r="I283" s="114"/>
    </row>
    <row r="284" spans="1:9" hidden="1" x14ac:dyDescent="0.25">
      <c r="A284" s="329"/>
      <c r="B284" s="218"/>
      <c r="C284" s="331"/>
      <c r="D284" s="331"/>
      <c r="E284" s="364"/>
      <c r="F284" s="217"/>
      <c r="H284" s="354"/>
      <c r="I284" s="114"/>
    </row>
    <row r="285" spans="1:9" hidden="1" x14ac:dyDescent="0.25">
      <c r="A285" s="329"/>
      <c r="B285" s="218"/>
      <c r="C285" s="331"/>
      <c r="D285" s="331"/>
      <c r="E285" s="364"/>
      <c r="F285" s="217"/>
      <c r="H285" s="354"/>
      <c r="I285" s="114"/>
    </row>
    <row r="286" spans="1:9" hidden="1" x14ac:dyDescent="0.25">
      <c r="A286" s="329"/>
      <c r="B286" s="218"/>
      <c r="C286" s="331"/>
      <c r="D286" s="331"/>
      <c r="E286" s="364"/>
      <c r="F286" s="217"/>
      <c r="H286" s="354"/>
      <c r="I286" s="114"/>
    </row>
    <row r="287" spans="1:9" hidden="1" x14ac:dyDescent="0.25">
      <c r="A287" s="329"/>
      <c r="B287" s="218"/>
      <c r="C287" s="331"/>
      <c r="D287" s="331"/>
      <c r="E287" s="364"/>
      <c r="F287" s="217"/>
      <c r="H287" s="354"/>
      <c r="I287" s="114"/>
    </row>
    <row r="288" spans="1:9" hidden="1" x14ac:dyDescent="0.25">
      <c r="A288" s="329"/>
      <c r="B288" s="218"/>
      <c r="C288" s="331"/>
      <c r="D288" s="331"/>
      <c r="E288" s="364"/>
      <c r="F288" s="217"/>
      <c r="H288" s="354"/>
      <c r="I288" s="114"/>
    </row>
    <row r="289" spans="1:9" hidden="1" x14ac:dyDescent="0.25">
      <c r="A289" s="329"/>
      <c r="B289" s="218"/>
      <c r="C289" s="331"/>
      <c r="D289" s="331"/>
      <c r="E289" s="364"/>
      <c r="F289" s="217"/>
      <c r="H289" s="354"/>
      <c r="I289" s="114"/>
    </row>
    <row r="290" spans="1:9" hidden="1" x14ac:dyDescent="0.25">
      <c r="A290" s="329"/>
      <c r="B290" s="218"/>
      <c r="C290" s="331"/>
      <c r="D290" s="331"/>
      <c r="E290" s="364"/>
      <c r="F290" s="217"/>
      <c r="H290" s="354"/>
      <c r="I290" s="114"/>
    </row>
    <row r="291" spans="1:9" hidden="1" x14ac:dyDescent="0.25">
      <c r="A291" s="329"/>
      <c r="B291" s="218"/>
      <c r="C291" s="331"/>
      <c r="D291" s="331"/>
      <c r="E291" s="364"/>
      <c r="F291" s="217"/>
      <c r="H291" s="354"/>
      <c r="I291" s="114"/>
    </row>
    <row r="292" spans="1:9" hidden="1" x14ac:dyDescent="0.25">
      <c r="A292" s="329"/>
      <c r="B292" s="218"/>
      <c r="C292" s="331"/>
      <c r="D292" s="331"/>
      <c r="E292" s="364"/>
      <c r="F292" s="217"/>
      <c r="H292" s="354"/>
      <c r="I292" s="114"/>
    </row>
    <row r="293" spans="1:9" hidden="1" x14ac:dyDescent="0.25">
      <c r="A293" s="329"/>
      <c r="B293" s="218"/>
      <c r="C293" s="331"/>
      <c r="D293" s="331"/>
      <c r="E293" s="364"/>
      <c r="F293" s="217"/>
      <c r="H293" s="354"/>
      <c r="I293" s="114"/>
    </row>
    <row r="294" spans="1:9" hidden="1" x14ac:dyDescent="0.25">
      <c r="A294" s="329"/>
      <c r="B294" s="218"/>
      <c r="C294" s="331"/>
      <c r="D294" s="331"/>
      <c r="E294" s="364"/>
      <c r="F294" s="217"/>
      <c r="H294" s="354"/>
      <c r="I294" s="114"/>
    </row>
    <row r="295" spans="1:9" hidden="1" x14ac:dyDescent="0.25">
      <c r="A295" s="329"/>
      <c r="B295" s="218"/>
      <c r="C295" s="331"/>
      <c r="D295" s="331"/>
      <c r="E295" s="364"/>
      <c r="F295" s="217"/>
      <c r="H295" s="354"/>
      <c r="I295" s="114"/>
    </row>
    <row r="296" spans="1:9" hidden="1" x14ac:dyDescent="0.25">
      <c r="A296" s="329"/>
      <c r="B296" s="218"/>
      <c r="C296" s="331"/>
      <c r="D296" s="331"/>
      <c r="E296" s="364"/>
      <c r="F296" s="217"/>
      <c r="H296" s="354"/>
      <c r="I296" s="114"/>
    </row>
    <row r="297" spans="1:9" hidden="1" x14ac:dyDescent="0.25">
      <c r="A297" s="329"/>
      <c r="B297" s="218"/>
      <c r="C297" s="331"/>
      <c r="D297" s="331"/>
      <c r="E297" s="364"/>
      <c r="F297" s="217"/>
      <c r="H297" s="354"/>
      <c r="I297" s="114"/>
    </row>
    <row r="298" spans="1:9" hidden="1" x14ac:dyDescent="0.25">
      <c r="A298" s="329"/>
      <c r="B298" s="218"/>
      <c r="C298" s="331"/>
      <c r="D298" s="331"/>
      <c r="E298" s="364"/>
      <c r="F298" s="217"/>
      <c r="H298" s="354"/>
      <c r="I298" s="114"/>
    </row>
    <row r="299" spans="1:9" hidden="1" x14ac:dyDescent="0.25">
      <c r="A299" s="329"/>
      <c r="B299" s="218"/>
      <c r="C299" s="331"/>
      <c r="D299" s="331"/>
      <c r="E299" s="364"/>
      <c r="F299" s="217"/>
      <c r="H299" s="354"/>
      <c r="I299" s="114"/>
    </row>
    <row r="300" spans="1:9" hidden="1" x14ac:dyDescent="0.25">
      <c r="A300" s="329"/>
      <c r="B300" s="218"/>
      <c r="C300" s="331"/>
      <c r="D300" s="331"/>
      <c r="E300" s="364"/>
      <c r="F300" s="217"/>
      <c r="H300" s="354"/>
      <c r="I300" s="114"/>
    </row>
    <row r="301" spans="1:9" hidden="1" x14ac:dyDescent="0.25">
      <c r="A301" s="329"/>
      <c r="B301" s="218"/>
      <c r="C301" s="331"/>
      <c r="D301" s="331"/>
      <c r="E301" s="364"/>
      <c r="F301" s="217"/>
      <c r="H301" s="354"/>
      <c r="I301" s="114"/>
    </row>
    <row r="302" spans="1:9" hidden="1" x14ac:dyDescent="0.25">
      <c r="A302" s="329"/>
      <c r="B302" s="218"/>
      <c r="C302" s="331"/>
      <c r="D302" s="331"/>
      <c r="E302" s="364"/>
      <c r="F302" s="217"/>
      <c r="H302" s="354"/>
      <c r="I302" s="114"/>
    </row>
    <row r="303" spans="1:9" hidden="1" x14ac:dyDescent="0.25">
      <c r="A303" s="329"/>
      <c r="B303" s="218"/>
      <c r="C303" s="331"/>
      <c r="D303" s="331"/>
      <c r="E303" s="364"/>
      <c r="F303" s="217"/>
      <c r="H303" s="354"/>
      <c r="I303" s="114"/>
    </row>
    <row r="304" spans="1:9" hidden="1" x14ac:dyDescent="0.25">
      <c r="A304" s="329"/>
      <c r="B304" s="218"/>
      <c r="C304" s="331"/>
      <c r="D304" s="331"/>
      <c r="E304" s="364"/>
      <c r="F304" s="217"/>
      <c r="H304" s="354"/>
      <c r="I304" s="114"/>
    </row>
    <row r="305" spans="1:9" hidden="1" x14ac:dyDescent="0.25">
      <c r="A305" s="329"/>
      <c r="B305" s="218"/>
      <c r="C305" s="331"/>
      <c r="D305" s="331"/>
      <c r="E305" s="364"/>
      <c r="F305" s="217"/>
      <c r="H305" s="354"/>
      <c r="I305" s="114"/>
    </row>
    <row r="306" spans="1:9" hidden="1" x14ac:dyDescent="0.25">
      <c r="A306" s="329"/>
      <c r="B306" s="218"/>
      <c r="C306" s="331"/>
      <c r="D306" s="331"/>
      <c r="E306" s="364"/>
      <c r="F306" s="217"/>
      <c r="H306" s="354"/>
      <c r="I306" s="114"/>
    </row>
    <row r="307" spans="1:9" hidden="1" x14ac:dyDescent="0.25">
      <c r="A307" s="329"/>
      <c r="B307" s="218"/>
      <c r="C307" s="331"/>
      <c r="D307" s="331"/>
      <c r="E307" s="364"/>
      <c r="F307" s="217"/>
      <c r="H307" s="354"/>
      <c r="I307" s="114"/>
    </row>
    <row r="308" spans="1:9" hidden="1" x14ac:dyDescent="0.25">
      <c r="A308" s="329"/>
      <c r="B308" s="218"/>
      <c r="C308" s="331"/>
      <c r="D308" s="331"/>
      <c r="E308" s="364"/>
      <c r="F308" s="217"/>
      <c r="H308" s="354"/>
      <c r="I308" s="114"/>
    </row>
    <row r="309" spans="1:9" hidden="1" x14ac:dyDescent="0.25">
      <c r="A309" s="329"/>
      <c r="B309" s="218"/>
      <c r="C309" s="331"/>
      <c r="D309" s="331"/>
      <c r="E309" s="364"/>
      <c r="F309" s="217"/>
      <c r="H309" s="354"/>
      <c r="I309" s="114"/>
    </row>
    <row r="310" spans="1:9" hidden="1" x14ac:dyDescent="0.25">
      <c r="A310" s="329"/>
      <c r="B310" s="218"/>
      <c r="C310" s="331"/>
      <c r="D310" s="331"/>
      <c r="E310" s="364"/>
      <c r="F310" s="217"/>
      <c r="H310" s="354"/>
      <c r="I310" s="114"/>
    </row>
    <row r="311" spans="1:9" hidden="1" x14ac:dyDescent="0.25">
      <c r="A311" s="329"/>
      <c r="B311" s="218"/>
      <c r="C311" s="331"/>
      <c r="D311" s="331"/>
      <c r="E311" s="364"/>
      <c r="F311" s="217"/>
      <c r="H311" s="354"/>
      <c r="I311" s="114"/>
    </row>
    <row r="312" spans="1:9" hidden="1" x14ac:dyDescent="0.25">
      <c r="A312" s="329"/>
      <c r="B312" s="218"/>
      <c r="C312" s="331"/>
      <c r="D312" s="331"/>
      <c r="E312" s="364"/>
      <c r="F312" s="217"/>
      <c r="H312" s="354"/>
      <c r="I312" s="114"/>
    </row>
    <row r="313" spans="1:9" hidden="1" x14ac:dyDescent="0.25">
      <c r="A313" s="329"/>
      <c r="B313" s="218"/>
      <c r="C313" s="331"/>
      <c r="D313" s="331"/>
      <c r="E313" s="364"/>
      <c r="F313" s="217"/>
      <c r="H313" s="354"/>
      <c r="I313" s="114"/>
    </row>
    <row r="314" spans="1:9" hidden="1" x14ac:dyDescent="0.25">
      <c r="A314" s="329"/>
      <c r="B314" s="218"/>
      <c r="C314" s="331"/>
      <c r="D314" s="331"/>
      <c r="E314" s="364"/>
      <c r="F314" s="217"/>
      <c r="H314" s="354"/>
      <c r="I314" s="114"/>
    </row>
    <row r="315" spans="1:9" hidden="1" x14ac:dyDescent="0.25">
      <c r="A315" s="329"/>
      <c r="B315" s="218"/>
      <c r="C315" s="331"/>
      <c r="D315" s="331"/>
      <c r="E315" s="364"/>
      <c r="F315" s="217"/>
      <c r="H315" s="354"/>
      <c r="I315" s="114"/>
    </row>
    <row r="316" spans="1:9" hidden="1" x14ac:dyDescent="0.25">
      <c r="A316" s="329"/>
      <c r="B316" s="218"/>
      <c r="C316" s="331"/>
      <c r="D316" s="331"/>
      <c r="E316" s="364"/>
      <c r="F316" s="217"/>
      <c r="H316" s="354"/>
      <c r="I316" s="114"/>
    </row>
    <row r="317" spans="1:9" hidden="1" x14ac:dyDescent="0.25">
      <c r="A317" s="329"/>
      <c r="B317" s="218"/>
      <c r="C317" s="331"/>
      <c r="D317" s="331"/>
      <c r="E317" s="364"/>
      <c r="F317" s="217"/>
      <c r="H317" s="354"/>
      <c r="I317" s="114"/>
    </row>
    <row r="318" spans="1:9" hidden="1" x14ac:dyDescent="0.25">
      <c r="A318" s="329"/>
      <c r="B318" s="218"/>
      <c r="C318" s="331"/>
      <c r="D318" s="331"/>
      <c r="E318" s="364"/>
      <c r="F318" s="217"/>
      <c r="H318" s="354"/>
      <c r="I318" s="114"/>
    </row>
    <row r="319" spans="1:9" hidden="1" x14ac:dyDescent="0.25">
      <c r="A319" s="329"/>
      <c r="B319" s="218"/>
      <c r="C319" s="331"/>
      <c r="D319" s="331"/>
      <c r="E319" s="364"/>
      <c r="F319" s="217"/>
      <c r="H319" s="354"/>
      <c r="I319" s="114"/>
    </row>
    <row r="320" spans="1:9" hidden="1" x14ac:dyDescent="0.25">
      <c r="A320" s="329"/>
      <c r="B320" s="218"/>
      <c r="C320" s="331"/>
      <c r="D320" s="331"/>
      <c r="E320" s="364"/>
      <c r="F320" s="217"/>
      <c r="H320" s="354"/>
      <c r="I320" s="114"/>
    </row>
    <row r="321" spans="1:9" hidden="1" x14ac:dyDescent="0.25">
      <c r="A321" s="329"/>
      <c r="B321" s="218"/>
      <c r="C321" s="331"/>
      <c r="D321" s="331"/>
      <c r="E321" s="364"/>
      <c r="F321" s="217"/>
      <c r="H321" s="354"/>
      <c r="I321" s="114"/>
    </row>
    <row r="322" spans="1:9" hidden="1" x14ac:dyDescent="0.25">
      <c r="A322" s="329"/>
      <c r="B322" s="218"/>
      <c r="C322" s="331"/>
      <c r="D322" s="331"/>
      <c r="E322" s="364"/>
      <c r="F322" s="217"/>
      <c r="H322" s="354"/>
      <c r="I322" s="114"/>
    </row>
    <row r="323" spans="1:9" ht="15" hidden="1" customHeight="1" x14ac:dyDescent="0.25">
      <c r="A323" s="329"/>
      <c r="B323" s="218"/>
      <c r="C323" s="331"/>
      <c r="D323" s="331"/>
      <c r="E323" s="364"/>
      <c r="F323" s="217"/>
      <c r="H323" s="354"/>
      <c r="I323" s="114"/>
    </row>
    <row r="324" spans="1:9" hidden="1" x14ac:dyDescent="0.25">
      <c r="A324" s="329"/>
      <c r="B324" s="218"/>
      <c r="C324" s="331"/>
      <c r="D324" s="331"/>
      <c r="E324" s="364"/>
      <c r="F324" s="217"/>
      <c r="H324" s="354"/>
      <c r="I324" s="114"/>
    </row>
    <row r="325" spans="1:9" hidden="1" x14ac:dyDescent="0.25">
      <c r="A325" s="329"/>
      <c r="B325" s="218"/>
      <c r="C325" s="331"/>
      <c r="D325" s="331"/>
      <c r="E325" s="364"/>
      <c r="F325" s="217"/>
      <c r="H325" s="354"/>
      <c r="I325" s="114"/>
    </row>
    <row r="326" spans="1:9" hidden="1" x14ac:dyDescent="0.25">
      <c r="A326" s="329"/>
      <c r="B326" s="218"/>
      <c r="C326" s="331"/>
      <c r="D326" s="331"/>
      <c r="E326" s="364"/>
      <c r="F326" s="217"/>
      <c r="H326" s="354"/>
      <c r="I326" s="114"/>
    </row>
    <row r="327" spans="1:9" hidden="1" x14ac:dyDescent="0.25">
      <c r="A327" s="329"/>
      <c r="B327" s="218"/>
      <c r="C327" s="331"/>
      <c r="D327" s="331"/>
      <c r="E327" s="364"/>
      <c r="F327" s="217"/>
      <c r="H327" s="354"/>
      <c r="I327" s="114"/>
    </row>
    <row r="328" spans="1:9" hidden="1" x14ac:dyDescent="0.25">
      <c r="A328" s="329"/>
      <c r="B328" s="218"/>
      <c r="C328" s="331"/>
      <c r="D328" s="331"/>
      <c r="E328" s="364"/>
      <c r="F328" s="217"/>
      <c r="H328" s="354"/>
      <c r="I328" s="114"/>
    </row>
    <row r="329" spans="1:9" hidden="1" x14ac:dyDescent="0.25">
      <c r="A329" s="329"/>
      <c r="B329" s="218"/>
      <c r="C329" s="331"/>
      <c r="D329" s="331"/>
      <c r="E329" s="364"/>
      <c r="F329" s="217"/>
      <c r="H329" s="354"/>
      <c r="I329" s="114"/>
    </row>
    <row r="330" spans="1:9" hidden="1" x14ac:dyDescent="0.25">
      <c r="A330" s="329"/>
      <c r="B330" s="218"/>
      <c r="C330" s="331"/>
      <c r="D330" s="331"/>
      <c r="E330" s="364"/>
      <c r="F330" s="217"/>
      <c r="H330" s="354"/>
      <c r="I330" s="114"/>
    </row>
    <row r="331" spans="1:9" hidden="1" x14ac:dyDescent="0.25">
      <c r="A331" s="329"/>
      <c r="B331" s="218"/>
      <c r="C331" s="331"/>
      <c r="D331" s="331"/>
      <c r="E331" s="364"/>
      <c r="F331" s="217"/>
      <c r="H331" s="354"/>
      <c r="I331" s="114"/>
    </row>
    <row r="332" spans="1:9" hidden="1" x14ac:dyDescent="0.25">
      <c r="A332" s="329"/>
      <c r="B332" s="218"/>
      <c r="C332" s="331"/>
      <c r="D332" s="331"/>
      <c r="E332" s="364"/>
      <c r="F332" s="217"/>
      <c r="H332" s="354"/>
      <c r="I332" s="114"/>
    </row>
    <row r="333" spans="1:9" hidden="1" x14ac:dyDescent="0.25">
      <c r="A333" s="329"/>
      <c r="B333" s="218"/>
      <c r="C333" s="331"/>
      <c r="D333" s="331"/>
      <c r="E333" s="364"/>
      <c r="F333" s="217"/>
      <c r="H333" s="354"/>
      <c r="I333" s="114"/>
    </row>
    <row r="334" spans="1:9" hidden="1" x14ac:dyDescent="0.25">
      <c r="A334" s="329"/>
      <c r="B334" s="218"/>
      <c r="C334" s="331"/>
      <c r="D334" s="331"/>
      <c r="E334" s="364"/>
      <c r="F334" s="217"/>
      <c r="H334" s="354"/>
      <c r="I334" s="114"/>
    </row>
    <row r="335" spans="1:9" hidden="1" x14ac:dyDescent="0.25">
      <c r="A335" s="329"/>
      <c r="B335" s="218"/>
      <c r="C335" s="331"/>
      <c r="D335" s="331"/>
      <c r="E335" s="364"/>
      <c r="F335" s="217"/>
      <c r="H335" s="354"/>
      <c r="I335" s="114"/>
    </row>
    <row r="336" spans="1:9" hidden="1" x14ac:dyDescent="0.25">
      <c r="A336" s="329"/>
      <c r="B336" s="218"/>
      <c r="C336" s="331"/>
      <c r="D336" s="331"/>
      <c r="E336" s="364"/>
      <c r="F336" s="217"/>
      <c r="H336" s="354"/>
      <c r="I336" s="114"/>
    </row>
    <row r="337" spans="1:9" hidden="1" x14ac:dyDescent="0.25">
      <c r="A337" s="329"/>
      <c r="B337" s="218"/>
      <c r="C337" s="331"/>
      <c r="D337" s="331"/>
      <c r="E337" s="364"/>
      <c r="F337" s="217"/>
      <c r="H337" s="354"/>
      <c r="I337" s="114"/>
    </row>
    <row r="338" spans="1:9" hidden="1" x14ac:dyDescent="0.25">
      <c r="A338" s="329"/>
      <c r="B338" s="218"/>
      <c r="C338" s="331"/>
      <c r="D338" s="331"/>
      <c r="E338" s="364"/>
      <c r="F338" s="217"/>
      <c r="H338" s="354"/>
      <c r="I338" s="114"/>
    </row>
    <row r="339" spans="1:9" hidden="1" x14ac:dyDescent="0.25">
      <c r="A339" s="329"/>
      <c r="B339" s="218"/>
      <c r="C339" s="331"/>
      <c r="D339" s="331"/>
      <c r="E339" s="364"/>
      <c r="F339" s="217"/>
      <c r="H339" s="354"/>
      <c r="I339" s="114"/>
    </row>
    <row r="340" spans="1:9" hidden="1" x14ac:dyDescent="0.25">
      <c r="A340" s="329"/>
      <c r="B340" s="218"/>
      <c r="C340" s="331"/>
      <c r="D340" s="331"/>
      <c r="E340" s="364"/>
      <c r="F340" s="217"/>
      <c r="H340" s="354"/>
      <c r="I340" s="114"/>
    </row>
    <row r="341" spans="1:9" hidden="1" x14ac:dyDescent="0.25">
      <c r="A341" s="329"/>
      <c r="B341" s="218"/>
      <c r="C341" s="331"/>
      <c r="D341" s="331"/>
      <c r="E341" s="364"/>
      <c r="F341" s="217"/>
      <c r="H341" s="354"/>
      <c r="I341" s="114"/>
    </row>
    <row r="342" spans="1:9" hidden="1" x14ac:dyDescent="0.25">
      <c r="A342" s="329"/>
      <c r="B342" s="218"/>
      <c r="C342" s="331"/>
      <c r="D342" s="331"/>
      <c r="E342" s="364"/>
      <c r="F342" s="217"/>
      <c r="H342" s="354"/>
      <c r="I342" s="114"/>
    </row>
    <row r="343" spans="1:9" hidden="1" x14ac:dyDescent="0.25">
      <c r="A343" s="329"/>
      <c r="B343" s="218"/>
      <c r="C343" s="331"/>
      <c r="D343" s="331"/>
      <c r="E343" s="364"/>
      <c r="F343" s="217"/>
      <c r="H343" s="354"/>
      <c r="I343" s="114"/>
    </row>
    <row r="344" spans="1:9" hidden="1" x14ac:dyDescent="0.25">
      <c r="A344" s="329"/>
      <c r="B344" s="218"/>
      <c r="C344" s="331"/>
      <c r="D344" s="331"/>
      <c r="E344" s="364"/>
      <c r="F344" s="217"/>
      <c r="H344" s="354"/>
      <c r="I344" s="114"/>
    </row>
    <row r="345" spans="1:9" hidden="1" x14ac:dyDescent="0.25">
      <c r="A345" s="329"/>
      <c r="B345" s="218"/>
      <c r="C345" s="331"/>
      <c r="D345" s="331"/>
      <c r="E345" s="364"/>
      <c r="F345" s="217"/>
      <c r="H345" s="354"/>
      <c r="I345" s="114"/>
    </row>
    <row r="346" spans="1:9" ht="15" hidden="1" customHeight="1" x14ac:dyDescent="0.25">
      <c r="A346" s="329"/>
      <c r="B346" s="218"/>
      <c r="C346" s="331"/>
      <c r="D346" s="331"/>
      <c r="E346" s="364"/>
      <c r="F346" s="217"/>
      <c r="H346" s="354"/>
      <c r="I346" s="114"/>
    </row>
    <row r="347" spans="1:9" hidden="1" x14ac:dyDescent="0.25">
      <c r="A347" s="329"/>
      <c r="B347" s="218"/>
      <c r="C347" s="331"/>
      <c r="D347" s="331"/>
      <c r="E347" s="364"/>
      <c r="F347" s="217"/>
      <c r="H347" s="354"/>
      <c r="I347" s="114"/>
    </row>
    <row r="348" spans="1:9" hidden="1" x14ac:dyDescent="0.25">
      <c r="A348" s="329"/>
      <c r="B348" s="218"/>
      <c r="C348" s="331"/>
      <c r="D348" s="331"/>
      <c r="E348" s="364"/>
      <c r="F348" s="217"/>
      <c r="H348" s="354"/>
      <c r="I348" s="114"/>
    </row>
    <row r="349" spans="1:9" hidden="1" x14ac:dyDescent="0.25">
      <c r="A349" s="329"/>
      <c r="B349" s="218"/>
      <c r="C349" s="331"/>
      <c r="D349" s="331"/>
      <c r="E349" s="364"/>
      <c r="F349" s="217"/>
      <c r="H349" s="354"/>
      <c r="I349" s="114"/>
    </row>
    <row r="350" spans="1:9" hidden="1" x14ac:dyDescent="0.25">
      <c r="A350" s="329"/>
      <c r="B350" s="218"/>
      <c r="C350" s="331"/>
      <c r="D350" s="331"/>
      <c r="E350" s="364"/>
      <c r="F350" s="217"/>
      <c r="H350" s="354"/>
      <c r="I350" s="114"/>
    </row>
    <row r="351" spans="1:9" hidden="1" x14ac:dyDescent="0.25">
      <c r="A351" s="329"/>
      <c r="B351" s="218"/>
      <c r="C351" s="331"/>
      <c r="D351" s="331"/>
      <c r="E351" s="364"/>
      <c r="F351" s="217"/>
      <c r="H351" s="354"/>
      <c r="I351" s="114"/>
    </row>
    <row r="352" spans="1:9" hidden="1" x14ac:dyDescent="0.25">
      <c r="A352" s="329"/>
      <c r="B352" s="218"/>
      <c r="C352" s="356"/>
      <c r="D352" s="331"/>
      <c r="E352" s="364"/>
      <c r="F352" s="217"/>
      <c r="H352" s="354"/>
      <c r="I352" s="114"/>
    </row>
    <row r="353" spans="1:9" hidden="1" x14ac:dyDescent="0.25">
      <c r="A353" s="329"/>
      <c r="B353" s="218"/>
      <c r="C353" s="356"/>
      <c r="D353" s="331"/>
      <c r="E353" s="364"/>
      <c r="F353" s="217"/>
      <c r="H353" s="354"/>
      <c r="I353" s="114"/>
    </row>
    <row r="354" spans="1:9" hidden="1" x14ac:dyDescent="0.25">
      <c r="A354" s="329"/>
      <c r="B354" s="218"/>
      <c r="C354" s="356"/>
      <c r="D354" s="331"/>
      <c r="E354" s="364"/>
      <c r="F354" s="217"/>
      <c r="H354" s="354"/>
      <c r="I354" s="114"/>
    </row>
    <row r="355" spans="1:9" hidden="1" x14ac:dyDescent="0.25">
      <c r="A355" s="329"/>
      <c r="B355" s="218"/>
      <c r="C355" s="356"/>
      <c r="D355" s="331"/>
      <c r="E355" s="364"/>
      <c r="F355" s="217"/>
      <c r="H355" s="354"/>
      <c r="I355" s="114"/>
    </row>
    <row r="356" spans="1:9" hidden="1" x14ac:dyDescent="0.25">
      <c r="A356" s="329"/>
      <c r="B356" s="218"/>
      <c r="C356" s="356"/>
      <c r="D356" s="331"/>
      <c r="E356" s="364"/>
      <c r="F356" s="217"/>
      <c r="H356" s="354"/>
      <c r="I356" s="114"/>
    </row>
    <row r="357" spans="1:9" hidden="1" x14ac:dyDescent="0.25">
      <c r="A357" s="329"/>
      <c r="B357" s="218"/>
      <c r="C357" s="331"/>
      <c r="D357" s="331"/>
      <c r="E357" s="364"/>
      <c r="F357" s="217"/>
      <c r="H357" s="354"/>
      <c r="I357" s="114"/>
    </row>
    <row r="358" spans="1:9" hidden="1" x14ac:dyDescent="0.25">
      <c r="A358" s="329"/>
      <c r="B358" s="218"/>
      <c r="C358" s="331"/>
      <c r="D358" s="331"/>
      <c r="E358" s="364"/>
      <c r="F358" s="217"/>
      <c r="H358" s="354"/>
      <c r="I358" s="114"/>
    </row>
    <row r="359" spans="1:9" hidden="1" x14ac:dyDescent="0.25">
      <c r="A359" s="329"/>
      <c r="B359" s="218"/>
      <c r="C359" s="331"/>
      <c r="D359" s="331"/>
      <c r="E359" s="364"/>
      <c r="F359" s="217"/>
      <c r="H359" s="354"/>
      <c r="I359" s="114"/>
    </row>
    <row r="360" spans="1:9" hidden="1" x14ac:dyDescent="0.25">
      <c r="A360" s="329"/>
      <c r="B360" s="218"/>
      <c r="C360" s="331"/>
      <c r="D360" s="331"/>
      <c r="E360" s="364"/>
      <c r="F360" s="217"/>
      <c r="H360" s="354"/>
      <c r="I360" s="114"/>
    </row>
    <row r="361" spans="1:9" hidden="1" x14ac:dyDescent="0.25">
      <c r="A361" s="329"/>
      <c r="B361" s="218"/>
      <c r="C361" s="331"/>
      <c r="D361" s="331"/>
      <c r="E361" s="364"/>
      <c r="F361" s="217"/>
      <c r="H361" s="354"/>
      <c r="I361" s="114"/>
    </row>
    <row r="362" spans="1:9" hidden="1" x14ac:dyDescent="0.25">
      <c r="A362" s="329"/>
      <c r="B362" s="218"/>
      <c r="C362" s="331"/>
      <c r="D362" s="331"/>
      <c r="E362" s="364"/>
      <c r="F362" s="217"/>
      <c r="H362" s="354"/>
      <c r="I362" s="114"/>
    </row>
    <row r="363" spans="1:9" hidden="1" x14ac:dyDescent="0.25">
      <c r="A363" s="329"/>
      <c r="B363" s="218"/>
      <c r="C363" s="331"/>
      <c r="D363" s="331"/>
      <c r="E363" s="364"/>
      <c r="F363" s="217"/>
      <c r="H363" s="354"/>
      <c r="I363" s="114"/>
    </row>
    <row r="364" spans="1:9" hidden="1" x14ac:dyDescent="0.25">
      <c r="A364" s="329"/>
      <c r="B364" s="218"/>
      <c r="C364" s="331"/>
      <c r="D364" s="331"/>
      <c r="E364" s="364"/>
      <c r="F364" s="217"/>
      <c r="H364" s="354"/>
      <c r="I364" s="114"/>
    </row>
    <row r="365" spans="1:9" hidden="1" x14ac:dyDescent="0.25">
      <c r="A365" s="329"/>
      <c r="B365" s="218"/>
      <c r="C365" s="331"/>
      <c r="D365" s="331"/>
      <c r="E365" s="364"/>
      <c r="F365" s="217"/>
      <c r="H365" s="354"/>
      <c r="I365" s="114"/>
    </row>
    <row r="366" spans="1:9" hidden="1" x14ac:dyDescent="0.25">
      <c r="A366" s="329"/>
      <c r="B366" s="218"/>
      <c r="C366" s="331"/>
      <c r="D366" s="331"/>
      <c r="E366" s="364"/>
      <c r="F366" s="217"/>
      <c r="H366" s="354"/>
      <c r="I366" s="114"/>
    </row>
    <row r="367" spans="1:9" hidden="1" x14ac:dyDescent="0.25">
      <c r="A367" s="329"/>
      <c r="B367" s="218"/>
      <c r="C367" s="356"/>
      <c r="D367" s="331"/>
      <c r="E367" s="364"/>
      <c r="F367" s="217"/>
      <c r="H367" s="354"/>
      <c r="I367" s="114"/>
    </row>
    <row r="368" spans="1:9" hidden="1" x14ac:dyDescent="0.25">
      <c r="A368" s="329"/>
      <c r="B368" s="218"/>
      <c r="C368" s="356"/>
      <c r="D368" s="331"/>
      <c r="E368" s="364"/>
      <c r="F368" s="217"/>
      <c r="H368" s="354"/>
      <c r="I368" s="114"/>
    </row>
    <row r="369" spans="1:9" hidden="1" x14ac:dyDescent="0.25">
      <c r="A369" s="329"/>
      <c r="B369" s="218"/>
      <c r="C369" s="356"/>
      <c r="D369" s="331"/>
      <c r="E369" s="364"/>
      <c r="F369" s="217"/>
      <c r="H369" s="354"/>
      <c r="I369" s="114"/>
    </row>
    <row r="370" spans="1:9" hidden="1" x14ac:dyDescent="0.25">
      <c r="A370" s="329"/>
      <c r="B370" s="218"/>
      <c r="C370" s="356"/>
      <c r="D370" s="331"/>
      <c r="E370" s="364"/>
      <c r="F370" s="217"/>
      <c r="H370" s="354"/>
      <c r="I370" s="114"/>
    </row>
    <row r="371" spans="1:9" hidden="1" x14ac:dyDescent="0.25">
      <c r="A371" s="329"/>
      <c r="B371" s="218"/>
      <c r="C371" s="331"/>
      <c r="D371" s="331"/>
      <c r="E371" s="364"/>
      <c r="F371" s="217"/>
      <c r="H371" s="354"/>
      <c r="I371" s="114"/>
    </row>
    <row r="372" spans="1:9" hidden="1" x14ac:dyDescent="0.25">
      <c r="A372" s="329"/>
      <c r="B372" s="218"/>
      <c r="C372" s="331"/>
      <c r="D372" s="331"/>
      <c r="E372" s="364"/>
      <c r="F372" s="217"/>
      <c r="H372" s="354"/>
      <c r="I372" s="114"/>
    </row>
    <row r="373" spans="1:9" hidden="1" x14ac:dyDescent="0.25">
      <c r="A373" s="329"/>
      <c r="B373" s="218"/>
      <c r="C373" s="331"/>
      <c r="D373" s="331"/>
      <c r="E373" s="364"/>
      <c r="F373" s="217"/>
      <c r="H373" s="354"/>
      <c r="I373" s="114"/>
    </row>
    <row r="374" spans="1:9" hidden="1" x14ac:dyDescent="0.25">
      <c r="A374" s="329"/>
      <c r="B374" s="218"/>
      <c r="C374" s="331"/>
      <c r="D374" s="331"/>
      <c r="E374" s="364"/>
      <c r="F374" s="217"/>
      <c r="H374" s="354"/>
      <c r="I374" s="114"/>
    </row>
    <row r="375" spans="1:9" hidden="1" x14ac:dyDescent="0.25">
      <c r="A375" s="329"/>
      <c r="B375" s="218"/>
      <c r="C375" s="331"/>
      <c r="D375" s="331"/>
      <c r="E375" s="364"/>
      <c r="F375" s="217"/>
      <c r="H375" s="354"/>
      <c r="I375" s="114"/>
    </row>
    <row r="376" spans="1:9" hidden="1" x14ac:dyDescent="0.25">
      <c r="A376" s="329"/>
      <c r="B376" s="218"/>
      <c r="C376" s="331"/>
      <c r="D376" s="331"/>
      <c r="E376" s="364"/>
      <c r="F376" s="217"/>
      <c r="H376" s="354"/>
      <c r="I376" s="114"/>
    </row>
    <row r="377" spans="1:9" hidden="1" x14ac:dyDescent="0.25">
      <c r="A377" s="329"/>
      <c r="B377" s="218"/>
      <c r="C377" s="331"/>
      <c r="D377" s="331"/>
      <c r="E377" s="364"/>
      <c r="F377" s="217"/>
      <c r="H377" s="354"/>
      <c r="I377" s="114"/>
    </row>
    <row r="378" spans="1:9" hidden="1" x14ac:dyDescent="0.25">
      <c r="A378" s="329"/>
      <c r="B378" s="218"/>
      <c r="C378" s="331"/>
      <c r="D378" s="331"/>
      <c r="E378" s="364"/>
      <c r="F378" s="217"/>
      <c r="H378" s="354"/>
      <c r="I378" s="114"/>
    </row>
    <row r="379" spans="1:9" hidden="1" x14ac:dyDescent="0.25">
      <c r="A379" s="329"/>
      <c r="B379" s="218"/>
      <c r="C379" s="331"/>
      <c r="D379" s="331"/>
      <c r="E379" s="364"/>
      <c r="F379" s="217"/>
      <c r="H379" s="354"/>
      <c r="I379" s="114"/>
    </row>
    <row r="380" spans="1:9" hidden="1" x14ac:dyDescent="0.25">
      <c r="A380" s="329"/>
      <c r="B380" s="218"/>
      <c r="C380" s="331"/>
      <c r="D380" s="331"/>
      <c r="E380" s="364"/>
      <c r="F380" s="217"/>
      <c r="H380" s="354"/>
      <c r="I380" s="114"/>
    </row>
    <row r="381" spans="1:9" hidden="1" x14ac:dyDescent="0.25">
      <c r="A381" s="329"/>
      <c r="B381" s="218"/>
      <c r="C381" s="356"/>
      <c r="D381" s="331"/>
      <c r="E381" s="364"/>
      <c r="F381" s="217"/>
      <c r="H381" s="354"/>
      <c r="I381" s="114"/>
    </row>
    <row r="382" spans="1:9" hidden="1" x14ac:dyDescent="0.25">
      <c r="A382" s="329"/>
      <c r="B382" s="218"/>
      <c r="C382" s="331"/>
      <c r="D382" s="331"/>
      <c r="E382" s="364"/>
      <c r="F382" s="217"/>
      <c r="H382" s="354"/>
      <c r="I382" s="114"/>
    </row>
    <row r="383" spans="1:9" hidden="1" x14ac:dyDescent="0.25">
      <c r="A383" s="329"/>
      <c r="B383" s="218"/>
      <c r="C383" s="212"/>
      <c r="D383" s="331"/>
      <c r="E383" s="364"/>
      <c r="F383" s="217"/>
      <c r="H383" s="354"/>
      <c r="I383" s="114"/>
    </row>
    <row r="384" spans="1:9" hidden="1" x14ac:dyDescent="0.25">
      <c r="A384" s="329"/>
      <c r="B384" s="218"/>
      <c r="C384" s="212"/>
      <c r="D384" s="331"/>
      <c r="E384" s="364"/>
      <c r="F384" s="217"/>
      <c r="H384" s="354"/>
      <c r="I384" s="114"/>
    </row>
    <row r="385" spans="1:9" hidden="1" x14ac:dyDescent="0.25">
      <c r="A385" s="329"/>
      <c r="B385" s="218"/>
      <c r="C385" s="212"/>
      <c r="D385" s="331"/>
      <c r="E385" s="364"/>
      <c r="F385" s="217"/>
      <c r="H385" s="354"/>
      <c r="I385" s="114"/>
    </row>
    <row r="386" spans="1:9" hidden="1" x14ac:dyDescent="0.25">
      <c r="A386" s="329"/>
      <c r="B386" s="218"/>
      <c r="C386" s="212"/>
      <c r="D386" s="331"/>
      <c r="E386" s="364"/>
      <c r="F386" s="217"/>
      <c r="H386" s="354"/>
      <c r="I386" s="114"/>
    </row>
    <row r="387" spans="1:9" hidden="1" x14ac:dyDescent="0.25">
      <c r="A387" s="329"/>
      <c r="B387" s="218"/>
      <c r="C387" s="212"/>
      <c r="D387" s="331"/>
      <c r="E387" s="364"/>
      <c r="F387" s="217"/>
      <c r="H387" s="354"/>
      <c r="I387" s="114"/>
    </row>
    <row r="388" spans="1:9" hidden="1" x14ac:dyDescent="0.25">
      <c r="A388" s="329"/>
      <c r="B388" s="218"/>
      <c r="C388" s="212"/>
      <c r="D388" s="331"/>
      <c r="E388" s="364"/>
      <c r="F388" s="217"/>
      <c r="H388" s="354"/>
      <c r="I388" s="114"/>
    </row>
    <row r="389" spans="1:9" hidden="1" x14ac:dyDescent="0.25">
      <c r="A389" s="329"/>
      <c r="B389" s="218"/>
      <c r="C389" s="212"/>
      <c r="D389" s="331"/>
      <c r="E389" s="364"/>
      <c r="F389" s="217"/>
      <c r="H389" s="354"/>
      <c r="I389" s="114"/>
    </row>
    <row r="390" spans="1:9" hidden="1" x14ac:dyDescent="0.25">
      <c r="A390" s="329"/>
      <c r="B390" s="218"/>
      <c r="C390" s="212"/>
      <c r="D390" s="331"/>
      <c r="E390" s="364"/>
      <c r="F390" s="217"/>
      <c r="H390" s="354"/>
      <c r="I390" s="114"/>
    </row>
    <row r="391" spans="1:9" hidden="1" x14ac:dyDescent="0.25">
      <c r="A391" s="329"/>
      <c r="B391" s="218"/>
      <c r="C391" s="212"/>
      <c r="D391" s="331"/>
      <c r="E391" s="364"/>
      <c r="F391" s="217"/>
      <c r="H391" s="354"/>
      <c r="I391" s="114"/>
    </row>
    <row r="392" spans="1:9" hidden="1" x14ac:dyDescent="0.25">
      <c r="A392" s="329"/>
      <c r="B392" s="218"/>
      <c r="C392" s="212"/>
      <c r="D392" s="331"/>
      <c r="E392" s="364"/>
      <c r="F392" s="217"/>
      <c r="H392" s="354"/>
      <c r="I392" s="114"/>
    </row>
    <row r="393" spans="1:9" hidden="1" x14ac:dyDescent="0.25">
      <c r="A393" s="329"/>
      <c r="B393" s="218"/>
      <c r="C393" s="212"/>
      <c r="D393" s="331"/>
      <c r="E393" s="364"/>
      <c r="F393" s="217"/>
      <c r="H393" s="354"/>
      <c r="I393" s="114"/>
    </row>
    <row r="394" spans="1:9" hidden="1" x14ac:dyDescent="0.25">
      <c r="A394" s="329"/>
      <c r="B394" s="218"/>
      <c r="C394" s="212"/>
      <c r="D394" s="331"/>
      <c r="E394" s="364"/>
      <c r="F394" s="217"/>
      <c r="H394" s="354"/>
      <c r="I394" s="114"/>
    </row>
    <row r="395" spans="1:9" hidden="1" x14ac:dyDescent="0.25">
      <c r="A395" s="329"/>
      <c r="B395" s="218"/>
      <c r="C395" s="212"/>
      <c r="D395" s="331"/>
      <c r="E395" s="364"/>
      <c r="F395" s="217"/>
      <c r="H395" s="354"/>
      <c r="I395" s="114"/>
    </row>
    <row r="396" spans="1:9" hidden="1" x14ac:dyDescent="0.25">
      <c r="A396" s="329"/>
      <c r="B396" s="218"/>
      <c r="C396" s="212"/>
      <c r="D396" s="331"/>
      <c r="E396" s="364"/>
      <c r="F396" s="217"/>
      <c r="H396" s="354"/>
      <c r="I396" s="114"/>
    </row>
    <row r="397" spans="1:9" hidden="1" x14ac:dyDescent="0.25">
      <c r="A397" s="329"/>
      <c r="B397" s="218"/>
      <c r="C397" s="212"/>
      <c r="D397" s="331"/>
      <c r="E397" s="364"/>
      <c r="F397" s="217"/>
      <c r="H397" s="354"/>
      <c r="I397" s="114"/>
    </row>
    <row r="398" spans="1:9" hidden="1" x14ac:dyDescent="0.25">
      <c r="A398" s="329"/>
      <c r="B398" s="218"/>
      <c r="C398" s="212"/>
      <c r="D398" s="331"/>
      <c r="E398" s="364"/>
      <c r="F398" s="217"/>
      <c r="H398" s="354"/>
      <c r="I398" s="114"/>
    </row>
    <row r="399" spans="1:9" hidden="1" x14ac:dyDescent="0.25">
      <c r="A399" s="329"/>
      <c r="B399" s="218"/>
      <c r="C399" s="212"/>
      <c r="D399" s="331"/>
      <c r="E399" s="364"/>
      <c r="F399" s="217"/>
      <c r="H399" s="354"/>
      <c r="I399" s="114"/>
    </row>
    <row r="400" spans="1:9" hidden="1" x14ac:dyDescent="0.25">
      <c r="A400" s="329"/>
      <c r="B400" s="218"/>
      <c r="C400" s="212"/>
      <c r="D400" s="331"/>
      <c r="E400" s="364"/>
      <c r="F400" s="217"/>
      <c r="H400" s="354"/>
      <c r="I400" s="114"/>
    </row>
    <row r="401" spans="1:9" hidden="1" x14ac:dyDescent="0.25">
      <c r="A401" s="329"/>
      <c r="B401" s="218"/>
      <c r="C401" s="212"/>
      <c r="D401" s="331"/>
      <c r="E401" s="364"/>
      <c r="F401" s="217"/>
      <c r="H401" s="354"/>
      <c r="I401" s="114"/>
    </row>
    <row r="402" spans="1:9" hidden="1" x14ac:dyDescent="0.25">
      <c r="A402" s="329"/>
      <c r="B402" s="218"/>
      <c r="C402" s="212"/>
      <c r="D402" s="331"/>
      <c r="E402" s="364"/>
      <c r="F402" s="217"/>
      <c r="H402" s="354"/>
      <c r="I402" s="114"/>
    </row>
    <row r="403" spans="1:9" hidden="1" x14ac:dyDescent="0.25">
      <c r="A403" s="329"/>
      <c r="B403" s="218"/>
      <c r="C403" s="212"/>
      <c r="D403" s="331"/>
      <c r="E403" s="364"/>
      <c r="F403" s="217"/>
      <c r="H403" s="354"/>
      <c r="I403" s="114"/>
    </row>
    <row r="404" spans="1:9" hidden="1" x14ac:dyDescent="0.25">
      <c r="A404" s="329"/>
      <c r="B404" s="218"/>
      <c r="C404" s="212"/>
      <c r="D404" s="331"/>
      <c r="E404" s="364"/>
      <c r="F404" s="217"/>
      <c r="H404" s="354"/>
      <c r="I404" s="114"/>
    </row>
    <row r="405" spans="1:9" hidden="1" x14ac:dyDescent="0.25">
      <c r="A405" s="329"/>
      <c r="B405" s="218"/>
      <c r="C405" s="212"/>
      <c r="D405" s="331"/>
      <c r="E405" s="364"/>
      <c r="F405" s="217"/>
      <c r="H405" s="354"/>
      <c r="I405" s="114"/>
    </row>
    <row r="406" spans="1:9" hidden="1" x14ac:dyDescent="0.25">
      <c r="A406" s="329"/>
      <c r="B406" s="218"/>
      <c r="C406" s="212"/>
      <c r="D406" s="331"/>
      <c r="E406" s="364"/>
      <c r="F406" s="217"/>
      <c r="H406" s="354"/>
      <c r="I406" s="114"/>
    </row>
    <row r="407" spans="1:9" hidden="1" x14ac:dyDescent="0.25">
      <c r="A407" s="329"/>
      <c r="B407" s="218"/>
      <c r="C407" s="212"/>
      <c r="D407" s="331"/>
      <c r="E407" s="364"/>
      <c r="F407" s="217"/>
      <c r="H407" s="354"/>
      <c r="I407" s="114"/>
    </row>
    <row r="408" spans="1:9" hidden="1" x14ac:dyDescent="0.25">
      <c r="A408" s="329"/>
      <c r="B408" s="218"/>
      <c r="C408" s="212"/>
      <c r="D408" s="331"/>
      <c r="E408" s="364"/>
      <c r="F408" s="217"/>
      <c r="H408" s="354"/>
      <c r="I408" s="114"/>
    </row>
    <row r="409" spans="1:9" hidden="1" x14ac:dyDescent="0.25">
      <c r="A409" s="329"/>
      <c r="B409" s="218"/>
      <c r="C409" s="212"/>
      <c r="D409" s="331"/>
      <c r="E409" s="364"/>
      <c r="F409" s="217"/>
      <c r="H409" s="354"/>
      <c r="I409" s="114"/>
    </row>
    <row r="410" spans="1:9" hidden="1" x14ac:dyDescent="0.25">
      <c r="A410" s="329"/>
      <c r="B410" s="218"/>
      <c r="C410" s="212"/>
      <c r="D410" s="331"/>
      <c r="E410" s="364"/>
      <c r="F410" s="217"/>
      <c r="H410" s="354"/>
      <c r="I410" s="114"/>
    </row>
    <row r="411" spans="1:9" hidden="1" x14ac:dyDescent="0.25">
      <c r="A411" s="329"/>
      <c r="B411" s="218"/>
      <c r="C411" s="212"/>
      <c r="D411" s="331"/>
      <c r="E411" s="364"/>
      <c r="F411" s="217"/>
      <c r="H411" s="354"/>
      <c r="I411" s="114"/>
    </row>
    <row r="412" spans="1:9" hidden="1" x14ac:dyDescent="0.25">
      <c r="A412" s="329"/>
      <c r="B412" s="218"/>
      <c r="C412" s="212"/>
      <c r="D412" s="331"/>
      <c r="E412" s="364"/>
      <c r="F412" s="217"/>
      <c r="H412" s="354"/>
      <c r="I412" s="114"/>
    </row>
    <row r="413" spans="1:9" hidden="1" x14ac:dyDescent="0.25">
      <c r="A413" s="329"/>
      <c r="B413" s="218"/>
      <c r="C413" s="212"/>
      <c r="D413" s="331"/>
      <c r="E413" s="364"/>
      <c r="F413" s="217"/>
      <c r="H413" s="354"/>
      <c r="I413" s="114"/>
    </row>
    <row r="414" spans="1:9" hidden="1" x14ac:dyDescent="0.25">
      <c r="A414" s="329"/>
      <c r="B414" s="218"/>
      <c r="C414" s="212"/>
      <c r="D414" s="331"/>
      <c r="E414" s="364"/>
      <c r="F414" s="217"/>
      <c r="H414" s="354"/>
      <c r="I414" s="114"/>
    </row>
    <row r="415" spans="1:9" hidden="1" x14ac:dyDescent="0.25">
      <c r="A415" s="329"/>
      <c r="B415" s="218"/>
      <c r="C415" s="212"/>
      <c r="D415" s="331"/>
      <c r="E415" s="364"/>
      <c r="F415" s="217"/>
      <c r="H415" s="354"/>
      <c r="I415" s="114"/>
    </row>
    <row r="416" spans="1:9" hidden="1" x14ac:dyDescent="0.25">
      <c r="A416" s="329"/>
      <c r="B416" s="218"/>
      <c r="C416" s="212"/>
      <c r="D416" s="331"/>
      <c r="E416" s="364"/>
      <c r="F416" s="217"/>
      <c r="H416" s="354"/>
      <c r="I416" s="114"/>
    </row>
    <row r="417" spans="1:9" hidden="1" x14ac:dyDescent="0.25">
      <c r="A417" s="329"/>
      <c r="B417" s="218"/>
      <c r="C417" s="212"/>
      <c r="D417" s="331"/>
      <c r="E417" s="364"/>
      <c r="F417" s="217"/>
      <c r="H417" s="354"/>
      <c r="I417" s="114"/>
    </row>
    <row r="418" spans="1:9" hidden="1" x14ac:dyDescent="0.25">
      <c r="A418" s="329"/>
      <c r="B418" s="218"/>
      <c r="C418" s="212"/>
      <c r="D418" s="331"/>
      <c r="E418" s="364"/>
      <c r="F418" s="217"/>
      <c r="H418" s="354"/>
      <c r="I418" s="114"/>
    </row>
    <row r="419" spans="1:9" hidden="1" x14ac:dyDescent="0.25">
      <c r="A419" s="329"/>
      <c r="B419" s="218"/>
      <c r="C419" s="212"/>
      <c r="D419" s="331"/>
      <c r="E419" s="364"/>
      <c r="F419" s="217"/>
      <c r="H419" s="354"/>
      <c r="I419" s="114"/>
    </row>
    <row r="420" spans="1:9" hidden="1" x14ac:dyDescent="0.25">
      <c r="A420" s="329"/>
      <c r="B420" s="218"/>
      <c r="C420" s="212"/>
      <c r="D420" s="331"/>
      <c r="E420" s="364"/>
      <c r="F420" s="217"/>
      <c r="H420" s="354"/>
      <c r="I420" s="114"/>
    </row>
    <row r="421" spans="1:9" hidden="1" x14ac:dyDescent="0.25">
      <c r="A421" s="329"/>
      <c r="B421" s="218"/>
      <c r="C421" s="212"/>
      <c r="D421" s="331"/>
      <c r="E421" s="364"/>
      <c r="F421" s="217"/>
      <c r="H421" s="354"/>
      <c r="I421" s="114"/>
    </row>
    <row r="422" spans="1:9" hidden="1" x14ac:dyDescent="0.25">
      <c r="A422" s="329"/>
      <c r="B422" s="218"/>
      <c r="C422" s="212"/>
      <c r="D422" s="331"/>
      <c r="E422" s="364"/>
      <c r="F422" s="217"/>
      <c r="H422" s="354"/>
      <c r="I422" s="114"/>
    </row>
    <row r="423" spans="1:9" hidden="1" x14ac:dyDescent="0.25">
      <c r="A423" s="329"/>
      <c r="B423" s="218"/>
      <c r="C423" s="212"/>
      <c r="D423" s="331"/>
      <c r="E423" s="364"/>
      <c r="F423" s="217"/>
      <c r="H423" s="354"/>
      <c r="I423" s="114"/>
    </row>
    <row r="424" spans="1:9" hidden="1" x14ac:dyDescent="0.25">
      <c r="A424" s="329"/>
      <c r="B424" s="218"/>
      <c r="C424" s="212"/>
      <c r="D424" s="331"/>
      <c r="E424" s="364"/>
      <c r="F424" s="217"/>
      <c r="H424" s="354"/>
      <c r="I424" s="114"/>
    </row>
    <row r="425" spans="1:9" hidden="1" x14ac:dyDescent="0.25">
      <c r="A425" s="350"/>
      <c r="B425" s="318"/>
      <c r="C425" s="212"/>
      <c r="D425" s="332"/>
      <c r="E425" s="364"/>
      <c r="F425" s="319"/>
      <c r="H425" s="354"/>
      <c r="I425" s="114"/>
    </row>
    <row r="426" spans="1:9" hidden="1" x14ac:dyDescent="0.25">
      <c r="A426" s="331"/>
      <c r="B426" s="218"/>
      <c r="C426" s="331"/>
      <c r="D426" s="332"/>
      <c r="E426" s="364"/>
      <c r="F426" s="319"/>
      <c r="H426" s="354"/>
      <c r="I426" s="114"/>
    </row>
    <row r="427" spans="1:9" hidden="1" x14ac:dyDescent="0.25">
      <c r="A427" s="331"/>
      <c r="B427" s="218"/>
      <c r="C427" s="331"/>
      <c r="D427" s="332"/>
      <c r="E427" s="364"/>
      <c r="F427" s="319"/>
      <c r="H427" s="354"/>
      <c r="I427" s="114"/>
    </row>
    <row r="428" spans="1:9" hidden="1" x14ac:dyDescent="0.25">
      <c r="A428" s="331"/>
      <c r="B428" s="218"/>
      <c r="C428" s="331"/>
      <c r="D428" s="332"/>
      <c r="E428" s="364"/>
      <c r="F428" s="319"/>
      <c r="H428" s="354"/>
      <c r="I428" s="114"/>
    </row>
    <row r="429" spans="1:9" hidden="1" x14ac:dyDescent="0.25">
      <c r="A429" s="331"/>
      <c r="B429" s="218"/>
      <c r="C429" s="331"/>
      <c r="D429" s="332"/>
      <c r="E429" s="364"/>
      <c r="F429" s="319"/>
      <c r="H429" s="354"/>
      <c r="I429" s="114"/>
    </row>
    <row r="430" spans="1:9" hidden="1" x14ac:dyDescent="0.25">
      <c r="A430" s="331"/>
      <c r="B430" s="218"/>
      <c r="C430" s="331"/>
      <c r="D430" s="332"/>
      <c r="E430" s="364"/>
      <c r="F430" s="319"/>
      <c r="H430" s="354"/>
      <c r="I430" s="114"/>
    </row>
    <row r="431" spans="1:9" hidden="1" x14ac:dyDescent="0.25">
      <c r="A431" s="331"/>
      <c r="B431" s="218"/>
      <c r="C431" s="331"/>
      <c r="D431" s="332"/>
      <c r="E431" s="364"/>
      <c r="F431" s="319"/>
      <c r="H431" s="354"/>
      <c r="I431" s="114"/>
    </row>
    <row r="432" spans="1:9" hidden="1" x14ac:dyDescent="0.25">
      <c r="A432" s="331"/>
      <c r="B432" s="218"/>
      <c r="C432" s="331"/>
      <c r="D432" s="332"/>
      <c r="E432" s="364"/>
      <c r="F432" s="319"/>
      <c r="H432" s="354"/>
      <c r="I432" s="114"/>
    </row>
    <row r="433" spans="1:9" hidden="1" x14ac:dyDescent="0.25">
      <c r="A433" s="331"/>
      <c r="B433" s="218"/>
      <c r="C433" s="331"/>
      <c r="D433" s="332"/>
      <c r="E433" s="364"/>
      <c r="F433" s="319"/>
      <c r="H433" s="354"/>
      <c r="I433" s="114"/>
    </row>
    <row r="434" spans="1:9" hidden="1" x14ac:dyDescent="0.25">
      <c r="A434" s="331"/>
      <c r="B434" s="218"/>
      <c r="C434" s="331"/>
      <c r="D434" s="332"/>
      <c r="E434" s="364"/>
      <c r="F434" s="319"/>
      <c r="H434" s="354"/>
      <c r="I434" s="114"/>
    </row>
    <row r="435" spans="1:9" hidden="1" x14ac:dyDescent="0.25">
      <c r="A435" s="331"/>
      <c r="B435" s="218"/>
      <c r="C435" s="331"/>
      <c r="D435" s="332"/>
      <c r="E435" s="364"/>
      <c r="F435" s="319"/>
      <c r="H435" s="354"/>
      <c r="I435" s="114"/>
    </row>
    <row r="436" spans="1:9" hidden="1" x14ac:dyDescent="0.25">
      <c r="A436" s="331"/>
      <c r="B436" s="218"/>
      <c r="C436" s="331"/>
      <c r="D436" s="332"/>
      <c r="E436" s="364"/>
      <c r="F436" s="319"/>
      <c r="H436" s="354"/>
      <c r="I436" s="114"/>
    </row>
    <row r="437" spans="1:9" hidden="1" x14ac:dyDescent="0.25">
      <c r="A437" s="331"/>
      <c r="B437" s="218"/>
      <c r="C437" s="331"/>
      <c r="D437" s="332"/>
      <c r="E437" s="364"/>
      <c r="F437" s="319"/>
      <c r="H437" s="354"/>
      <c r="I437" s="114"/>
    </row>
    <row r="438" spans="1:9" hidden="1" x14ac:dyDescent="0.25">
      <c r="A438" s="331"/>
      <c r="B438" s="218"/>
      <c r="C438" s="88"/>
      <c r="D438" s="332"/>
      <c r="E438" s="364"/>
      <c r="F438" s="319"/>
    </row>
    <row r="439" spans="1:9" hidden="1" x14ac:dyDescent="0.25">
      <c r="A439" s="331"/>
      <c r="B439" s="218"/>
      <c r="C439" s="88"/>
      <c r="D439" s="332"/>
      <c r="E439" s="364"/>
      <c r="F439" s="319"/>
    </row>
    <row r="440" spans="1:9" hidden="1" x14ac:dyDescent="0.25">
      <c r="A440" s="331"/>
      <c r="B440" s="218"/>
      <c r="C440" s="88"/>
      <c r="D440" s="332"/>
      <c r="E440" s="364"/>
      <c r="F440" s="319"/>
    </row>
    <row r="441" spans="1:9" hidden="1" x14ac:dyDescent="0.25">
      <c r="A441" s="331"/>
      <c r="B441" s="218"/>
      <c r="C441" s="88"/>
      <c r="D441" s="332"/>
      <c r="E441" s="364"/>
      <c r="F441" s="319"/>
    </row>
    <row r="442" spans="1:9" hidden="1" x14ac:dyDescent="0.25">
      <c r="A442" s="331"/>
      <c r="B442" s="218"/>
      <c r="C442" s="88"/>
      <c r="D442" s="332"/>
      <c r="E442" s="364"/>
      <c r="F442" s="319"/>
    </row>
    <row r="443" spans="1:9" hidden="1" x14ac:dyDescent="0.25">
      <c r="A443" s="332"/>
      <c r="B443" s="218"/>
      <c r="C443" s="88"/>
      <c r="D443" s="331"/>
      <c r="E443" s="331"/>
      <c r="F443" s="217"/>
    </row>
    <row r="444" spans="1:9" x14ac:dyDescent="0.25">
      <c r="A444" s="351"/>
      <c r="E444" s="88" t="s">
        <v>210</v>
      </c>
      <c r="F444" s="289">
        <f>SUM(F192:F443)</f>
        <v>229617.38300800003</v>
      </c>
    </row>
    <row r="445" spans="1:9" x14ac:dyDescent="0.25">
      <c r="A445" s="212"/>
    </row>
    <row r="446" spans="1:9" x14ac:dyDescent="0.25">
      <c r="A446" s="212"/>
    </row>
    <row r="447" spans="1:9" x14ac:dyDescent="0.25">
      <c r="A447" s="212"/>
    </row>
    <row r="448" spans="1:9" x14ac:dyDescent="0.25">
      <c r="A448" s="212"/>
    </row>
    <row r="449" spans="1:1" x14ac:dyDescent="0.25">
      <c r="A449" s="212"/>
    </row>
  </sheetData>
  <mergeCells count="144"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4" t="s">
        <v>182</v>
      </c>
      <c r="B1" s="638" t="s">
        <v>111</v>
      </c>
      <c r="C1" s="638"/>
      <c r="D1" s="638"/>
      <c r="E1" s="638"/>
      <c r="F1" s="638"/>
      <c r="G1" s="224" t="s">
        <v>183</v>
      </c>
      <c r="H1" s="223" t="s">
        <v>184</v>
      </c>
      <c r="I1" s="638" t="s">
        <v>185</v>
      </c>
      <c r="J1" s="638"/>
      <c r="K1" s="638"/>
    </row>
    <row r="2" spans="1:11" ht="15" customHeight="1" x14ac:dyDescent="0.25">
      <c r="A2" s="224">
        <v>1</v>
      </c>
      <c r="B2" s="616">
        <v>2</v>
      </c>
      <c r="C2" s="698"/>
      <c r="D2" s="698"/>
      <c r="E2" s="698"/>
      <c r="F2" s="617"/>
      <c r="G2" s="224">
        <v>3</v>
      </c>
      <c r="H2" s="224">
        <v>4</v>
      </c>
      <c r="I2" s="699">
        <v>5</v>
      </c>
      <c r="J2" s="700"/>
      <c r="K2" s="701"/>
    </row>
    <row r="3" spans="1:11" ht="15" customHeight="1" x14ac:dyDescent="0.25">
      <c r="A3" s="224">
        <v>1</v>
      </c>
      <c r="B3" s="434" t="s">
        <v>261</v>
      </c>
      <c r="C3" s="434" t="s">
        <v>261</v>
      </c>
      <c r="D3" s="434" t="s">
        <v>261</v>
      </c>
      <c r="E3" s="434" t="s">
        <v>261</v>
      </c>
      <c r="F3" s="434" t="s">
        <v>261</v>
      </c>
      <c r="G3" s="436">
        <v>7</v>
      </c>
      <c r="H3" s="438">
        <v>7500</v>
      </c>
      <c r="I3" s="315"/>
      <c r="J3" s="316"/>
      <c r="K3" s="317">
        <f>G3*H3</f>
        <v>52500</v>
      </c>
    </row>
    <row r="4" spans="1:11" ht="15" customHeight="1" x14ac:dyDescent="0.25">
      <c r="A4" s="224">
        <v>2</v>
      </c>
      <c r="B4" s="434" t="s">
        <v>262</v>
      </c>
      <c r="C4" s="434" t="s">
        <v>262</v>
      </c>
      <c r="D4" s="434" t="s">
        <v>262</v>
      </c>
      <c r="E4" s="434" t="s">
        <v>262</v>
      </c>
      <c r="F4" s="434" t="s">
        <v>262</v>
      </c>
      <c r="G4" s="436">
        <v>6</v>
      </c>
      <c r="H4" s="438">
        <v>1500</v>
      </c>
      <c r="I4" s="315"/>
      <c r="J4" s="316"/>
      <c r="K4" s="317">
        <f>G4*H4</f>
        <v>9000</v>
      </c>
    </row>
    <row r="5" spans="1:11" ht="15" customHeight="1" x14ac:dyDescent="0.25">
      <c r="A5" s="224">
        <v>3</v>
      </c>
      <c r="B5" s="434" t="s">
        <v>263</v>
      </c>
      <c r="C5" s="434" t="s">
        <v>263</v>
      </c>
      <c r="D5" s="434" t="s">
        <v>263</v>
      </c>
      <c r="E5" s="434" t="s">
        <v>263</v>
      </c>
      <c r="F5" s="434" t="s">
        <v>263</v>
      </c>
      <c r="G5" s="436">
        <v>6</v>
      </c>
      <c r="H5" s="438">
        <v>4500</v>
      </c>
      <c r="I5" s="315"/>
      <c r="J5" s="316"/>
      <c r="K5" s="317">
        <f>G5*H5</f>
        <v>27000</v>
      </c>
    </row>
    <row r="6" spans="1:11" ht="15" customHeight="1" x14ac:dyDescent="0.25">
      <c r="A6" s="224">
        <v>4</v>
      </c>
      <c r="B6" s="434" t="s">
        <v>264</v>
      </c>
      <c r="C6" s="434" t="s">
        <v>264</v>
      </c>
      <c r="D6" s="434" t="s">
        <v>264</v>
      </c>
      <c r="E6" s="434" t="s">
        <v>264</v>
      </c>
      <c r="F6" s="434" t="s">
        <v>264</v>
      </c>
      <c r="G6" s="436">
        <v>2</v>
      </c>
      <c r="H6" s="438">
        <v>13000</v>
      </c>
      <c r="I6" s="704">
        <f t="shared" ref="I6:I15" si="0">G6*H6</f>
        <v>26000</v>
      </c>
      <c r="J6" s="705"/>
      <c r="K6" s="706"/>
    </row>
    <row r="7" spans="1:11" ht="15" customHeight="1" x14ac:dyDescent="0.25">
      <c r="A7" s="224">
        <v>5</v>
      </c>
      <c r="B7" s="435" t="s">
        <v>265</v>
      </c>
      <c r="C7" s="435" t="s">
        <v>265</v>
      </c>
      <c r="D7" s="435" t="s">
        <v>265</v>
      </c>
      <c r="E7" s="435" t="s">
        <v>265</v>
      </c>
      <c r="F7" s="435" t="s">
        <v>265</v>
      </c>
      <c r="G7" s="437">
        <v>5</v>
      </c>
      <c r="H7" s="439">
        <v>1000</v>
      </c>
      <c r="I7" s="704">
        <f t="shared" si="0"/>
        <v>5000</v>
      </c>
      <c r="J7" s="705"/>
      <c r="K7" s="706"/>
    </row>
    <row r="8" spans="1:11" ht="15" customHeight="1" x14ac:dyDescent="0.25">
      <c r="A8" s="224">
        <v>6</v>
      </c>
      <c r="B8" s="435" t="s">
        <v>266</v>
      </c>
      <c r="C8" s="435" t="s">
        <v>266</v>
      </c>
      <c r="D8" s="435" t="s">
        <v>266</v>
      </c>
      <c r="E8" s="435" t="s">
        <v>266</v>
      </c>
      <c r="F8" s="435" t="s">
        <v>266</v>
      </c>
      <c r="G8" s="437">
        <v>2</v>
      </c>
      <c r="H8" s="439">
        <v>2100</v>
      </c>
      <c r="I8" s="704">
        <f t="shared" si="0"/>
        <v>4200</v>
      </c>
      <c r="J8" s="705"/>
      <c r="K8" s="706"/>
    </row>
    <row r="9" spans="1:11" ht="33" x14ac:dyDescent="0.25">
      <c r="A9" s="224">
        <v>7</v>
      </c>
      <c r="B9" s="434" t="s">
        <v>267</v>
      </c>
      <c r="C9" s="434" t="s">
        <v>267</v>
      </c>
      <c r="D9" s="434" t="s">
        <v>267</v>
      </c>
      <c r="E9" s="434" t="s">
        <v>267</v>
      </c>
      <c r="F9" s="434" t="s">
        <v>267</v>
      </c>
      <c r="G9" s="436">
        <v>4</v>
      </c>
      <c r="H9" s="438">
        <v>500</v>
      </c>
      <c r="I9" s="704">
        <f t="shared" si="0"/>
        <v>2000</v>
      </c>
      <c r="J9" s="705"/>
      <c r="K9" s="706"/>
    </row>
    <row r="10" spans="1:11" ht="15" customHeight="1" x14ac:dyDescent="0.25">
      <c r="A10" s="224">
        <v>8</v>
      </c>
      <c r="B10" s="434" t="s">
        <v>268</v>
      </c>
      <c r="C10" s="434" t="s">
        <v>268</v>
      </c>
      <c r="D10" s="434" t="s">
        <v>268</v>
      </c>
      <c r="E10" s="434" t="s">
        <v>268</v>
      </c>
      <c r="F10" s="434" t="s">
        <v>268</v>
      </c>
      <c r="G10" s="436">
        <v>20</v>
      </c>
      <c r="H10" s="438">
        <v>100</v>
      </c>
      <c r="I10" s="704">
        <f t="shared" si="0"/>
        <v>2000</v>
      </c>
      <c r="J10" s="705"/>
      <c r="K10" s="706"/>
    </row>
    <row r="11" spans="1:11" ht="15" customHeight="1" x14ac:dyDescent="0.25">
      <c r="A11" s="224">
        <v>9</v>
      </c>
      <c r="B11" s="434" t="s">
        <v>207</v>
      </c>
      <c r="C11" s="434" t="s">
        <v>207</v>
      </c>
      <c r="D11" s="434" t="s">
        <v>207</v>
      </c>
      <c r="E11" s="434" t="s">
        <v>207</v>
      </c>
      <c r="F11" s="434" t="s">
        <v>207</v>
      </c>
      <c r="G11" s="436">
        <v>15</v>
      </c>
      <c r="H11" s="438">
        <v>250</v>
      </c>
      <c r="I11" s="704">
        <f t="shared" si="0"/>
        <v>3750</v>
      </c>
      <c r="J11" s="705"/>
      <c r="K11" s="706"/>
    </row>
    <row r="12" spans="1:11" ht="15" customHeight="1" x14ac:dyDescent="0.25">
      <c r="A12" s="224">
        <v>10</v>
      </c>
      <c r="B12" s="434" t="s">
        <v>206</v>
      </c>
      <c r="C12" s="434" t="s">
        <v>206</v>
      </c>
      <c r="D12" s="434" t="s">
        <v>206</v>
      </c>
      <c r="E12" s="434" t="s">
        <v>206</v>
      </c>
      <c r="F12" s="434" t="s">
        <v>206</v>
      </c>
      <c r="G12" s="436">
        <v>100</v>
      </c>
      <c r="H12" s="438">
        <v>25</v>
      </c>
      <c r="I12" s="704">
        <f t="shared" si="0"/>
        <v>2500</v>
      </c>
      <c r="J12" s="705"/>
      <c r="K12" s="706"/>
    </row>
    <row r="13" spans="1:11" ht="15" customHeight="1" x14ac:dyDescent="0.25">
      <c r="A13" s="224">
        <v>11</v>
      </c>
      <c r="B13" s="434" t="s">
        <v>269</v>
      </c>
      <c r="C13" s="434" t="s">
        <v>269</v>
      </c>
      <c r="D13" s="434" t="s">
        <v>269</v>
      </c>
      <c r="E13" s="434" t="s">
        <v>269</v>
      </c>
      <c r="F13" s="434" t="s">
        <v>269</v>
      </c>
      <c r="G13" s="436">
        <v>30</v>
      </c>
      <c r="H13" s="438">
        <v>40</v>
      </c>
      <c r="I13" s="704">
        <f t="shared" si="0"/>
        <v>1200</v>
      </c>
      <c r="J13" s="705"/>
      <c r="K13" s="706"/>
    </row>
    <row r="14" spans="1:11" ht="15" customHeight="1" x14ac:dyDescent="0.25">
      <c r="A14" s="224">
        <v>12</v>
      </c>
      <c r="B14" s="434" t="s">
        <v>270</v>
      </c>
      <c r="C14" s="434" t="s">
        <v>270</v>
      </c>
      <c r="D14" s="434" t="s">
        <v>270</v>
      </c>
      <c r="E14" s="434" t="s">
        <v>270</v>
      </c>
      <c r="F14" s="434" t="s">
        <v>270</v>
      </c>
      <c r="G14" s="436">
        <v>40</v>
      </c>
      <c r="H14" s="438">
        <v>1500</v>
      </c>
      <c r="I14" s="704">
        <f t="shared" si="0"/>
        <v>60000</v>
      </c>
      <c r="J14" s="705"/>
      <c r="K14" s="706"/>
    </row>
    <row r="15" spans="1:11" ht="15" customHeight="1" x14ac:dyDescent="0.25">
      <c r="A15" s="224">
        <v>13</v>
      </c>
      <c r="B15" s="435" t="s">
        <v>271</v>
      </c>
      <c r="C15" s="435" t="s">
        <v>271</v>
      </c>
      <c r="D15" s="435" t="s">
        <v>271</v>
      </c>
      <c r="E15" s="435" t="s">
        <v>271</v>
      </c>
      <c r="F15" s="435" t="s">
        <v>271</v>
      </c>
      <c r="G15" s="436">
        <v>10</v>
      </c>
      <c r="H15" s="438">
        <v>1200</v>
      </c>
      <c r="I15" s="704">
        <f t="shared" si="0"/>
        <v>12000</v>
      </c>
      <c r="J15" s="705"/>
      <c r="K15" s="706"/>
    </row>
    <row r="16" spans="1:11" ht="66" x14ac:dyDescent="0.25">
      <c r="A16" s="224">
        <v>14</v>
      </c>
      <c r="B16" s="435" t="s">
        <v>272</v>
      </c>
      <c r="C16" s="435" t="s">
        <v>272</v>
      </c>
      <c r="D16" s="435" t="s">
        <v>272</v>
      </c>
      <c r="E16" s="435" t="s">
        <v>272</v>
      </c>
      <c r="F16" s="435" t="s">
        <v>272</v>
      </c>
      <c r="G16" s="436">
        <v>5</v>
      </c>
      <c r="H16" s="438">
        <v>1200</v>
      </c>
      <c r="I16" s="243"/>
      <c r="J16" s="244"/>
      <c r="K16" s="313">
        <f>G16*H16</f>
        <v>6000</v>
      </c>
    </row>
    <row r="17" spans="1:11" ht="15" customHeight="1" x14ac:dyDescent="0.25">
      <c r="A17" s="224">
        <v>15</v>
      </c>
      <c r="B17" s="435" t="s">
        <v>273</v>
      </c>
      <c r="C17" s="435" t="s">
        <v>273</v>
      </c>
      <c r="D17" s="435" t="s">
        <v>273</v>
      </c>
      <c r="E17" s="435" t="s">
        <v>273</v>
      </c>
      <c r="F17" s="435" t="s">
        <v>273</v>
      </c>
      <c r="G17" s="436">
        <v>5</v>
      </c>
      <c r="H17" s="438">
        <v>1200</v>
      </c>
      <c r="I17" s="243"/>
      <c r="J17" s="244"/>
      <c r="K17" s="313">
        <f t="shared" ref="K17:K40" si="1">G17*H17</f>
        <v>6000</v>
      </c>
    </row>
    <row r="18" spans="1:11" ht="15" customHeight="1" x14ac:dyDescent="0.25">
      <c r="A18" s="224">
        <v>16</v>
      </c>
      <c r="B18" s="435" t="s">
        <v>274</v>
      </c>
      <c r="C18" s="435" t="s">
        <v>274</v>
      </c>
      <c r="D18" s="435" t="s">
        <v>274</v>
      </c>
      <c r="E18" s="435" t="s">
        <v>274</v>
      </c>
      <c r="F18" s="435" t="s">
        <v>274</v>
      </c>
      <c r="G18" s="436">
        <v>20</v>
      </c>
      <c r="H18" s="438">
        <v>400</v>
      </c>
      <c r="I18" s="243"/>
      <c r="J18" s="244"/>
      <c r="K18" s="313">
        <f t="shared" si="1"/>
        <v>8000</v>
      </c>
    </row>
    <row r="19" spans="1:11" ht="15" customHeight="1" x14ac:dyDescent="0.25">
      <c r="A19" s="224">
        <v>17</v>
      </c>
      <c r="B19" s="435" t="s">
        <v>275</v>
      </c>
      <c r="C19" s="435" t="s">
        <v>275</v>
      </c>
      <c r="D19" s="435" t="s">
        <v>275</v>
      </c>
      <c r="E19" s="435" t="s">
        <v>275</v>
      </c>
      <c r="F19" s="435" t="s">
        <v>275</v>
      </c>
      <c r="G19" s="436">
        <v>20</v>
      </c>
      <c r="H19" s="438">
        <v>300</v>
      </c>
      <c r="I19" s="243"/>
      <c r="J19" s="244"/>
      <c r="K19" s="313">
        <f t="shared" si="1"/>
        <v>6000</v>
      </c>
    </row>
    <row r="20" spans="1:11" ht="15" customHeight="1" x14ac:dyDescent="0.25">
      <c r="A20" s="224">
        <v>18</v>
      </c>
      <c r="B20" s="435" t="s">
        <v>204</v>
      </c>
      <c r="C20" s="435" t="s">
        <v>204</v>
      </c>
      <c r="D20" s="435" t="s">
        <v>204</v>
      </c>
      <c r="E20" s="435" t="s">
        <v>204</v>
      </c>
      <c r="F20" s="435" t="s">
        <v>204</v>
      </c>
      <c r="G20" s="436">
        <v>15</v>
      </c>
      <c r="H20" s="438">
        <v>900</v>
      </c>
      <c r="I20" s="243"/>
      <c r="J20" s="244"/>
      <c r="K20" s="313">
        <f t="shared" si="1"/>
        <v>13500</v>
      </c>
    </row>
    <row r="21" spans="1:11" ht="15" customHeight="1" x14ac:dyDescent="0.25">
      <c r="A21" s="224">
        <v>19</v>
      </c>
      <c r="B21" s="435" t="s">
        <v>276</v>
      </c>
      <c r="C21" s="435" t="s">
        <v>276</v>
      </c>
      <c r="D21" s="435" t="s">
        <v>276</v>
      </c>
      <c r="E21" s="435" t="s">
        <v>276</v>
      </c>
      <c r="F21" s="435" t="s">
        <v>276</v>
      </c>
      <c r="G21" s="436">
        <v>5</v>
      </c>
      <c r="H21" s="438">
        <v>3500</v>
      </c>
      <c r="I21" s="243"/>
      <c r="J21" s="244"/>
      <c r="K21" s="313">
        <f t="shared" si="1"/>
        <v>17500</v>
      </c>
    </row>
    <row r="22" spans="1:11" ht="15" customHeight="1" x14ac:dyDescent="0.25">
      <c r="A22" s="224">
        <v>20</v>
      </c>
      <c r="B22" s="435" t="s">
        <v>277</v>
      </c>
      <c r="C22" s="435" t="s">
        <v>277</v>
      </c>
      <c r="D22" s="435" t="s">
        <v>277</v>
      </c>
      <c r="E22" s="435" t="s">
        <v>277</v>
      </c>
      <c r="F22" s="435" t="s">
        <v>277</v>
      </c>
      <c r="G22" s="436">
        <v>10</v>
      </c>
      <c r="H22" s="438">
        <v>811</v>
      </c>
      <c r="I22" s="243"/>
      <c r="J22" s="244"/>
      <c r="K22" s="313">
        <f t="shared" si="1"/>
        <v>8110</v>
      </c>
    </row>
    <row r="23" spans="1:11" ht="15" customHeight="1" x14ac:dyDescent="0.25">
      <c r="A23" s="224">
        <v>21</v>
      </c>
      <c r="B23" s="435" t="s">
        <v>278</v>
      </c>
      <c r="C23" s="435" t="s">
        <v>278</v>
      </c>
      <c r="D23" s="435" t="s">
        <v>278</v>
      </c>
      <c r="E23" s="435" t="s">
        <v>278</v>
      </c>
      <c r="F23" s="435" t="s">
        <v>278</v>
      </c>
      <c r="G23" s="436">
        <v>10</v>
      </c>
      <c r="H23" s="438">
        <v>100</v>
      </c>
      <c r="I23" s="243"/>
      <c r="J23" s="244"/>
      <c r="K23" s="313">
        <f t="shared" si="1"/>
        <v>1000</v>
      </c>
    </row>
    <row r="24" spans="1:11" ht="15" customHeight="1" x14ac:dyDescent="0.25">
      <c r="A24" s="224">
        <v>22</v>
      </c>
      <c r="B24" s="435" t="s">
        <v>279</v>
      </c>
      <c r="C24" s="435" t="s">
        <v>279</v>
      </c>
      <c r="D24" s="435" t="s">
        <v>279</v>
      </c>
      <c r="E24" s="435" t="s">
        <v>279</v>
      </c>
      <c r="F24" s="435" t="s">
        <v>279</v>
      </c>
      <c r="G24" s="436">
        <v>5</v>
      </c>
      <c r="H24" s="438">
        <v>301</v>
      </c>
      <c r="I24" s="243"/>
      <c r="J24" s="244"/>
      <c r="K24" s="313">
        <f t="shared" si="1"/>
        <v>1505</v>
      </c>
    </row>
    <row r="25" spans="1:11" ht="15" customHeight="1" x14ac:dyDescent="0.25">
      <c r="A25" s="224">
        <v>23</v>
      </c>
      <c r="B25" s="435" t="s">
        <v>280</v>
      </c>
      <c r="C25" s="435" t="s">
        <v>280</v>
      </c>
      <c r="D25" s="435" t="s">
        <v>280</v>
      </c>
      <c r="E25" s="435" t="s">
        <v>280</v>
      </c>
      <c r="F25" s="435" t="s">
        <v>280</v>
      </c>
      <c r="G25" s="436">
        <v>30</v>
      </c>
      <c r="H25" s="438">
        <v>250</v>
      </c>
      <c r="I25" s="243"/>
      <c r="J25" s="244"/>
      <c r="K25" s="313">
        <f t="shared" si="1"/>
        <v>7500</v>
      </c>
    </row>
    <row r="26" spans="1:11" ht="15" customHeight="1" x14ac:dyDescent="0.25">
      <c r="A26" s="224">
        <v>24</v>
      </c>
      <c r="B26" s="435" t="s">
        <v>281</v>
      </c>
      <c r="C26" s="435" t="s">
        <v>281</v>
      </c>
      <c r="D26" s="435" t="s">
        <v>281</v>
      </c>
      <c r="E26" s="435" t="s">
        <v>281</v>
      </c>
      <c r="F26" s="435" t="s">
        <v>281</v>
      </c>
      <c r="G26" s="436">
        <v>5</v>
      </c>
      <c r="H26" s="438">
        <v>401</v>
      </c>
      <c r="I26" s="243"/>
      <c r="J26" s="244"/>
      <c r="K26" s="313">
        <f t="shared" si="1"/>
        <v>2005</v>
      </c>
    </row>
    <row r="27" spans="1:11" ht="15" customHeight="1" x14ac:dyDescent="0.25">
      <c r="A27" s="224">
        <v>25</v>
      </c>
      <c r="B27" s="435" t="s">
        <v>282</v>
      </c>
      <c r="C27" s="435" t="s">
        <v>282</v>
      </c>
      <c r="D27" s="435" t="s">
        <v>282</v>
      </c>
      <c r="E27" s="435" t="s">
        <v>282</v>
      </c>
      <c r="F27" s="435" t="s">
        <v>282</v>
      </c>
      <c r="G27" s="436">
        <v>20</v>
      </c>
      <c r="H27" s="438">
        <v>50</v>
      </c>
      <c r="I27" s="243"/>
      <c r="J27" s="244"/>
      <c r="K27" s="313">
        <f t="shared" si="1"/>
        <v>1000</v>
      </c>
    </row>
    <row r="28" spans="1:11" ht="15" customHeight="1" x14ac:dyDescent="0.25">
      <c r="A28" s="224">
        <v>26</v>
      </c>
      <c r="B28" s="435" t="s">
        <v>283</v>
      </c>
      <c r="C28" s="435" t="s">
        <v>283</v>
      </c>
      <c r="D28" s="435" t="s">
        <v>283</v>
      </c>
      <c r="E28" s="435" t="s">
        <v>283</v>
      </c>
      <c r="F28" s="435" t="s">
        <v>283</v>
      </c>
      <c r="G28" s="436">
        <v>40</v>
      </c>
      <c r="H28" s="438">
        <v>30</v>
      </c>
      <c r="I28" s="243"/>
      <c r="J28" s="244"/>
      <c r="K28" s="313">
        <f t="shared" si="1"/>
        <v>1200</v>
      </c>
    </row>
    <row r="29" spans="1:11" ht="15" customHeight="1" x14ac:dyDescent="0.25">
      <c r="A29" s="224">
        <v>27</v>
      </c>
      <c r="B29" s="435" t="s">
        <v>284</v>
      </c>
      <c r="C29" s="435" t="s">
        <v>284</v>
      </c>
      <c r="D29" s="435" t="s">
        <v>284</v>
      </c>
      <c r="E29" s="435" t="s">
        <v>284</v>
      </c>
      <c r="F29" s="435" t="s">
        <v>284</v>
      </c>
      <c r="G29" s="436">
        <v>10</v>
      </c>
      <c r="H29" s="438">
        <v>300</v>
      </c>
      <c r="I29" s="243"/>
      <c r="J29" s="244"/>
      <c r="K29" s="313">
        <f t="shared" si="1"/>
        <v>3000</v>
      </c>
    </row>
    <row r="30" spans="1:11" ht="15" customHeight="1" x14ac:dyDescent="0.25">
      <c r="A30" s="224">
        <v>28</v>
      </c>
      <c r="B30" s="435" t="s">
        <v>285</v>
      </c>
      <c r="C30" s="435" t="s">
        <v>285</v>
      </c>
      <c r="D30" s="435" t="s">
        <v>285</v>
      </c>
      <c r="E30" s="435" t="s">
        <v>285</v>
      </c>
      <c r="F30" s="435" t="s">
        <v>285</v>
      </c>
      <c r="G30" s="436">
        <v>10</v>
      </c>
      <c r="H30" s="438">
        <v>210</v>
      </c>
      <c r="I30" s="243"/>
      <c r="J30" s="244"/>
      <c r="K30" s="313">
        <f t="shared" si="1"/>
        <v>2100</v>
      </c>
    </row>
    <row r="31" spans="1:11" ht="33" x14ac:dyDescent="0.25">
      <c r="A31" s="224">
        <v>29</v>
      </c>
      <c r="B31" s="435" t="s">
        <v>286</v>
      </c>
      <c r="C31" s="435" t="s">
        <v>286</v>
      </c>
      <c r="D31" s="435" t="s">
        <v>286</v>
      </c>
      <c r="E31" s="435" t="s">
        <v>286</v>
      </c>
      <c r="F31" s="435" t="s">
        <v>286</v>
      </c>
      <c r="G31" s="436">
        <v>10</v>
      </c>
      <c r="H31" s="438">
        <v>150</v>
      </c>
      <c r="I31" s="243"/>
      <c r="J31" s="244"/>
      <c r="K31" s="313">
        <f t="shared" si="1"/>
        <v>1500</v>
      </c>
    </row>
    <row r="32" spans="1:11" ht="15" customHeight="1" x14ac:dyDescent="0.25">
      <c r="A32" s="304">
        <v>30</v>
      </c>
      <c r="B32" s="435" t="s">
        <v>287</v>
      </c>
      <c r="C32" s="435" t="s">
        <v>287</v>
      </c>
      <c r="D32" s="435" t="s">
        <v>287</v>
      </c>
      <c r="E32" s="435" t="s">
        <v>287</v>
      </c>
      <c r="F32" s="435" t="s">
        <v>287</v>
      </c>
      <c r="G32" s="436">
        <v>30</v>
      </c>
      <c r="H32" s="438">
        <v>50</v>
      </c>
      <c r="I32" s="243"/>
      <c r="J32" s="244"/>
      <c r="K32" s="313">
        <f t="shared" si="1"/>
        <v>1500</v>
      </c>
    </row>
    <row r="33" spans="1:11" ht="15" customHeight="1" x14ac:dyDescent="0.25">
      <c r="A33" s="304">
        <v>31</v>
      </c>
      <c r="B33" s="435" t="s">
        <v>288</v>
      </c>
      <c r="C33" s="435" t="s">
        <v>288</v>
      </c>
      <c r="D33" s="435" t="s">
        <v>288</v>
      </c>
      <c r="E33" s="435" t="s">
        <v>288</v>
      </c>
      <c r="F33" s="435" t="s">
        <v>288</v>
      </c>
      <c r="G33" s="436">
        <v>53</v>
      </c>
      <c r="H33" s="438">
        <v>30</v>
      </c>
      <c r="I33" s="243"/>
      <c r="J33" s="244"/>
      <c r="K33" s="313">
        <f t="shared" si="1"/>
        <v>1590</v>
      </c>
    </row>
    <row r="34" spans="1:11" ht="15" customHeight="1" x14ac:dyDescent="0.25">
      <c r="A34" s="304">
        <v>32</v>
      </c>
      <c r="B34" s="435" t="s">
        <v>289</v>
      </c>
      <c r="C34" s="435" t="s">
        <v>289</v>
      </c>
      <c r="D34" s="435" t="s">
        <v>289</v>
      </c>
      <c r="E34" s="435" t="s">
        <v>289</v>
      </c>
      <c r="F34" s="435" t="s">
        <v>289</v>
      </c>
      <c r="G34" s="436">
        <v>40</v>
      </c>
      <c r="H34" s="438">
        <v>100</v>
      </c>
      <c r="I34" s="243"/>
      <c r="J34" s="244"/>
      <c r="K34" s="313">
        <f t="shared" si="1"/>
        <v>4000</v>
      </c>
    </row>
    <row r="35" spans="1:11" ht="16.5" x14ac:dyDescent="0.25">
      <c r="A35" s="304">
        <v>33</v>
      </c>
      <c r="B35" s="435" t="s">
        <v>290</v>
      </c>
      <c r="C35" s="435" t="s">
        <v>290</v>
      </c>
      <c r="D35" s="435" t="s">
        <v>290</v>
      </c>
      <c r="E35" s="435" t="s">
        <v>290</v>
      </c>
      <c r="F35" s="435" t="s">
        <v>290</v>
      </c>
      <c r="G35" s="436">
        <v>50</v>
      </c>
      <c r="H35" s="438">
        <v>40</v>
      </c>
      <c r="I35" s="243"/>
      <c r="J35" s="244"/>
      <c r="K35" s="313">
        <f t="shared" si="1"/>
        <v>2000</v>
      </c>
    </row>
    <row r="36" spans="1:11" ht="33" x14ac:dyDescent="0.25">
      <c r="A36" s="304">
        <v>34</v>
      </c>
      <c r="B36" s="435" t="s">
        <v>291</v>
      </c>
      <c r="C36" s="435" t="s">
        <v>291</v>
      </c>
      <c r="D36" s="435" t="s">
        <v>291</v>
      </c>
      <c r="E36" s="435" t="s">
        <v>291</v>
      </c>
      <c r="F36" s="435" t="s">
        <v>291</v>
      </c>
      <c r="G36" s="436">
        <v>200</v>
      </c>
      <c r="H36" s="438">
        <v>80</v>
      </c>
      <c r="I36" s="243"/>
      <c r="J36" s="244"/>
      <c r="K36" s="313">
        <f t="shared" si="1"/>
        <v>16000</v>
      </c>
    </row>
    <row r="37" spans="1:11" ht="33" x14ac:dyDescent="0.25">
      <c r="A37" s="304">
        <v>35</v>
      </c>
      <c r="B37" s="435" t="s">
        <v>292</v>
      </c>
      <c r="C37" s="435" t="s">
        <v>292</v>
      </c>
      <c r="D37" s="435" t="s">
        <v>292</v>
      </c>
      <c r="E37" s="435" t="s">
        <v>292</v>
      </c>
      <c r="F37" s="435" t="s">
        <v>292</v>
      </c>
      <c r="G37" s="436">
        <v>70</v>
      </c>
      <c r="H37" s="438">
        <v>300</v>
      </c>
      <c r="I37" s="243"/>
      <c r="J37" s="244"/>
      <c r="K37" s="313">
        <f t="shared" si="1"/>
        <v>21000</v>
      </c>
    </row>
    <row r="38" spans="1:11" ht="33" x14ac:dyDescent="0.25">
      <c r="A38" s="304">
        <v>36</v>
      </c>
      <c r="B38" s="435" t="s">
        <v>293</v>
      </c>
      <c r="C38" s="435" t="s">
        <v>293</v>
      </c>
      <c r="D38" s="435" t="s">
        <v>293</v>
      </c>
      <c r="E38" s="435" t="s">
        <v>293</v>
      </c>
      <c r="F38" s="435" t="s">
        <v>293</v>
      </c>
      <c r="G38" s="436">
        <v>10</v>
      </c>
      <c r="H38" s="438">
        <v>400</v>
      </c>
      <c r="I38" s="243"/>
      <c r="J38" s="244"/>
      <c r="K38" s="313">
        <f t="shared" si="1"/>
        <v>4000</v>
      </c>
    </row>
    <row r="39" spans="1:11" ht="49.5" x14ac:dyDescent="0.25">
      <c r="A39" s="304">
        <v>37</v>
      </c>
      <c r="B39" s="435" t="s">
        <v>294</v>
      </c>
      <c r="C39" s="435" t="s">
        <v>294</v>
      </c>
      <c r="D39" s="435" t="s">
        <v>294</v>
      </c>
      <c r="E39" s="435" t="s">
        <v>294</v>
      </c>
      <c r="F39" s="435" t="s">
        <v>294</v>
      </c>
      <c r="G39" s="436">
        <v>10</v>
      </c>
      <c r="H39" s="438">
        <v>500</v>
      </c>
      <c r="I39" s="243"/>
      <c r="J39" s="244"/>
      <c r="K39" s="313">
        <f t="shared" si="1"/>
        <v>5000</v>
      </c>
    </row>
    <row r="40" spans="1:11" ht="33" x14ac:dyDescent="0.25">
      <c r="A40" s="304">
        <v>38</v>
      </c>
      <c r="B40" s="435" t="s">
        <v>295</v>
      </c>
      <c r="C40" s="435" t="s">
        <v>295</v>
      </c>
      <c r="D40" s="435" t="s">
        <v>295</v>
      </c>
      <c r="E40" s="435" t="s">
        <v>295</v>
      </c>
      <c r="F40" s="435" t="s">
        <v>295</v>
      </c>
      <c r="G40" s="436">
        <v>3000</v>
      </c>
      <c r="H40" s="438">
        <v>50</v>
      </c>
      <c r="I40" s="243"/>
      <c r="J40" s="244"/>
      <c r="K40" s="313">
        <f t="shared" si="1"/>
        <v>150000</v>
      </c>
    </row>
    <row r="41" spans="1:11" ht="16.5" x14ac:dyDescent="0.25">
      <c r="A41" s="304"/>
      <c r="B41" s="310"/>
      <c r="C41" s="311"/>
      <c r="D41" s="311"/>
      <c r="E41" s="311"/>
      <c r="F41" s="312"/>
      <c r="G41" s="436"/>
      <c r="H41" s="112"/>
      <c r="I41" s="243"/>
      <c r="J41" s="244"/>
      <c r="K41" s="313"/>
    </row>
    <row r="42" spans="1:11" x14ac:dyDescent="0.25">
      <c r="A42" s="304"/>
      <c r="B42" s="310"/>
      <c r="C42" s="311"/>
      <c r="D42" s="311"/>
      <c r="E42" s="311"/>
      <c r="F42" s="312"/>
      <c r="G42" s="304"/>
      <c r="H42" s="112"/>
      <c r="I42" s="243"/>
      <c r="J42" s="244"/>
      <c r="K42" s="313"/>
    </row>
    <row r="43" spans="1:11" x14ac:dyDescent="0.25">
      <c r="A43" s="304"/>
      <c r="B43" s="310"/>
      <c r="C43" s="311"/>
      <c r="D43" s="311"/>
      <c r="E43" s="311"/>
      <c r="F43" s="312"/>
      <c r="G43" s="304"/>
      <c r="H43" s="112"/>
      <c r="I43" s="243"/>
      <c r="J43" s="244"/>
      <c r="K43" s="313"/>
    </row>
    <row r="44" spans="1:11" x14ac:dyDescent="0.25">
      <c r="A44" s="304"/>
      <c r="B44" s="310"/>
      <c r="C44" s="311"/>
      <c r="D44" s="311"/>
      <c r="E44" s="311"/>
      <c r="F44" s="312"/>
      <c r="G44" s="304"/>
      <c r="H44" s="112"/>
      <c r="I44" s="243"/>
      <c r="J44" s="244"/>
      <c r="K44" s="313"/>
    </row>
    <row r="45" spans="1:11" x14ac:dyDescent="0.25">
      <c r="A45" s="304"/>
      <c r="B45" s="310"/>
      <c r="C45" s="311"/>
      <c r="D45" s="311"/>
      <c r="E45" s="311"/>
      <c r="F45" s="312"/>
      <c r="G45" s="304"/>
      <c r="H45" s="112"/>
      <c r="I45" s="243"/>
      <c r="J45" s="244"/>
      <c r="K45" s="313"/>
    </row>
    <row r="46" spans="1:11" x14ac:dyDescent="0.25">
      <c r="A46" s="304"/>
      <c r="B46" s="310"/>
      <c r="C46" s="311"/>
      <c r="D46" s="311"/>
      <c r="E46" s="311"/>
      <c r="F46" s="312"/>
      <c r="G46" s="304"/>
      <c r="H46" s="112"/>
      <c r="I46" s="243"/>
      <c r="J46" s="244"/>
      <c r="K46" s="313"/>
    </row>
    <row r="47" spans="1:11" x14ac:dyDescent="0.25">
      <c r="A47" s="304"/>
      <c r="B47" s="310"/>
      <c r="C47" s="311"/>
      <c r="D47" s="311"/>
      <c r="E47" s="311"/>
      <c r="F47" s="312"/>
      <c r="G47" s="304"/>
      <c r="H47" s="112"/>
      <c r="I47" s="243"/>
      <c r="J47" s="244"/>
      <c r="K47" s="313"/>
    </row>
    <row r="48" spans="1:11" x14ac:dyDescent="0.25">
      <c r="A48" s="304"/>
      <c r="B48" s="310"/>
      <c r="C48" s="311"/>
      <c r="D48" s="311"/>
      <c r="E48" s="311"/>
      <c r="F48" s="312"/>
      <c r="G48" s="304"/>
      <c r="H48" s="112"/>
      <c r="I48" s="243"/>
      <c r="J48" s="244"/>
      <c r="K48" s="313"/>
    </row>
    <row r="49" spans="1:11" x14ac:dyDescent="0.25">
      <c r="A49" s="304"/>
      <c r="B49" s="310"/>
      <c r="C49" s="311"/>
      <c r="D49" s="311"/>
      <c r="E49" s="311"/>
      <c r="F49" s="312"/>
      <c r="G49" s="304"/>
      <c r="H49" s="112"/>
      <c r="I49" s="243"/>
      <c r="J49" s="244"/>
      <c r="K49" s="313"/>
    </row>
    <row r="50" spans="1:11" ht="15" customHeight="1" x14ac:dyDescent="0.25">
      <c r="A50" s="304"/>
      <c r="B50" s="702"/>
      <c r="C50" s="619"/>
      <c r="D50" s="619"/>
      <c r="E50" s="619"/>
      <c r="F50" s="703"/>
      <c r="G50" s="304"/>
      <c r="H50" s="112"/>
      <c r="I50" s="244"/>
      <c r="J50" s="244"/>
      <c r="K50" s="313"/>
    </row>
    <row r="51" spans="1:11" ht="15" customHeight="1" x14ac:dyDescent="0.25">
      <c r="A51" s="304"/>
      <c r="B51" s="702"/>
      <c r="C51" s="619"/>
      <c r="D51" s="619"/>
      <c r="E51" s="619"/>
      <c r="F51" s="703"/>
      <c r="G51" s="304"/>
      <c r="H51" s="112"/>
      <c r="I51" s="244"/>
      <c r="J51" s="244"/>
      <c r="K51" s="313"/>
    </row>
    <row r="52" spans="1:11" ht="15" customHeight="1" x14ac:dyDescent="0.25">
      <c r="A52" s="304"/>
      <c r="B52" s="707"/>
      <c r="C52" s="707"/>
      <c r="D52" s="707"/>
      <c r="E52" s="707"/>
      <c r="F52" s="707"/>
      <c r="G52" s="304"/>
      <c r="H52" s="112"/>
      <c r="I52" s="708"/>
      <c r="J52" s="709"/>
      <c r="K52" s="709"/>
    </row>
    <row r="53" spans="1:11" ht="15" customHeight="1" x14ac:dyDescent="0.25">
      <c r="A53" s="304"/>
      <c r="B53" s="710"/>
      <c r="C53" s="711"/>
      <c r="D53" s="711"/>
      <c r="E53" s="711"/>
      <c r="F53" s="712"/>
      <c r="G53" s="304"/>
      <c r="H53" s="112"/>
      <c r="I53" s="242"/>
      <c r="J53" s="242"/>
      <c r="K53" s="309"/>
    </row>
    <row r="54" spans="1:11" ht="15" customHeight="1" x14ac:dyDescent="0.25">
      <c r="A54" s="304"/>
      <c r="B54" s="713"/>
      <c r="C54" s="713"/>
      <c r="D54" s="713"/>
      <c r="E54" s="713"/>
      <c r="F54" s="713"/>
      <c r="G54" s="314"/>
      <c r="H54" s="220"/>
      <c r="I54" s="704"/>
      <c r="J54" s="705"/>
      <c r="K54" s="706"/>
    </row>
    <row r="55" spans="1:11" ht="15" customHeight="1" x14ac:dyDescent="0.25">
      <c r="A55" s="304"/>
      <c r="B55" s="710"/>
      <c r="C55" s="711"/>
      <c r="D55" s="711"/>
      <c r="E55" s="711"/>
      <c r="F55" s="712"/>
      <c r="G55" s="304"/>
      <c r="H55" s="112"/>
      <c r="I55" s="714"/>
      <c r="J55" s="714"/>
      <c r="K55" s="714"/>
    </row>
    <row r="56" spans="1:11" ht="15" customHeight="1" x14ac:dyDescent="0.25">
      <c r="A56" s="304"/>
      <c r="B56" s="715"/>
      <c r="C56" s="716"/>
      <c r="D56" s="716"/>
      <c r="E56" s="716"/>
      <c r="F56" s="717"/>
      <c r="G56" s="304"/>
      <c r="H56" s="112"/>
      <c r="I56" s="714"/>
      <c r="J56" s="714"/>
      <c r="K56" s="714"/>
    </row>
    <row r="57" spans="1:11" ht="15" customHeight="1" x14ac:dyDescent="0.25">
      <c r="A57" s="304"/>
      <c r="B57" s="715"/>
      <c r="C57" s="716"/>
      <c r="D57" s="716"/>
      <c r="E57" s="716"/>
      <c r="F57" s="717"/>
      <c r="G57" s="304"/>
      <c r="H57" s="112"/>
      <c r="I57" s="714"/>
      <c r="J57" s="714"/>
      <c r="K57" s="714"/>
    </row>
    <row r="58" spans="1:11" ht="15" customHeight="1" x14ac:dyDescent="0.25">
      <c r="A58" s="304"/>
      <c r="B58" s="715"/>
      <c r="C58" s="716"/>
      <c r="D58" s="716"/>
      <c r="E58" s="716"/>
      <c r="F58" s="717"/>
      <c r="G58" s="304"/>
      <c r="H58" s="112"/>
      <c r="I58" s="714"/>
      <c r="J58" s="714"/>
      <c r="K58" s="714"/>
    </row>
    <row r="59" spans="1:11" ht="15" customHeight="1" x14ac:dyDescent="0.25">
      <c r="A59" s="304"/>
      <c r="B59" s="715"/>
      <c r="C59" s="716"/>
      <c r="D59" s="716"/>
      <c r="E59" s="716"/>
      <c r="F59" s="717"/>
      <c r="G59" s="304"/>
      <c r="H59" s="112"/>
      <c r="I59" s="714"/>
      <c r="J59" s="714"/>
      <c r="K59" s="714"/>
    </row>
    <row r="60" spans="1:11" ht="15" customHeight="1" x14ac:dyDescent="0.25">
      <c r="A60" s="304"/>
      <c r="B60" s="715"/>
      <c r="C60" s="716"/>
      <c r="D60" s="716"/>
      <c r="E60" s="716"/>
      <c r="F60" s="717"/>
      <c r="G60" s="304"/>
      <c r="H60" s="112"/>
      <c r="I60" s="714"/>
      <c r="J60" s="714"/>
      <c r="K60" s="714"/>
    </row>
    <row r="61" spans="1:11" ht="15" customHeight="1" x14ac:dyDescent="0.25">
      <c r="A61" s="304"/>
      <c r="B61" s="697"/>
      <c r="C61" s="697"/>
      <c r="D61" s="697"/>
      <c r="E61" s="697"/>
      <c r="F61" s="697"/>
      <c r="G61" s="274"/>
      <c r="H61" s="275"/>
      <c r="I61" s="242"/>
      <c r="J61" s="242"/>
      <c r="K61" s="309"/>
    </row>
    <row r="62" spans="1:11" ht="15" customHeight="1" x14ac:dyDescent="0.25">
      <c r="A62" s="304"/>
      <c r="B62" s="697"/>
      <c r="C62" s="697"/>
      <c r="D62" s="697"/>
      <c r="E62" s="697"/>
      <c r="F62" s="697"/>
      <c r="G62" s="274"/>
      <c r="H62" s="275"/>
      <c r="I62" s="242"/>
      <c r="J62" s="242"/>
      <c r="K62" s="309"/>
    </row>
    <row r="63" spans="1:11" ht="15" customHeight="1" x14ac:dyDescent="0.25">
      <c r="A63" s="304"/>
      <c r="B63" s="697"/>
      <c r="C63" s="697"/>
      <c r="D63" s="697"/>
      <c r="E63" s="697"/>
      <c r="F63" s="697"/>
      <c r="G63" s="274"/>
      <c r="H63" s="275"/>
      <c r="I63" s="242"/>
      <c r="J63" s="242"/>
      <c r="K63" s="309"/>
    </row>
    <row r="64" spans="1:11" ht="15" customHeight="1" x14ac:dyDescent="0.25">
      <c r="A64" s="304"/>
      <c r="B64" s="697"/>
      <c r="C64" s="697"/>
      <c r="D64" s="697"/>
      <c r="E64" s="697"/>
      <c r="F64" s="697"/>
      <c r="G64" s="274"/>
      <c r="H64" s="275"/>
      <c r="I64" s="242"/>
      <c r="J64" s="242"/>
      <c r="K64" s="309"/>
    </row>
    <row r="65" spans="1:11" ht="15" customHeight="1" x14ac:dyDescent="0.25">
      <c r="A65" s="304"/>
      <c r="B65" s="697"/>
      <c r="C65" s="697"/>
      <c r="D65" s="697"/>
      <c r="E65" s="697"/>
      <c r="F65" s="697"/>
      <c r="G65" s="274"/>
      <c r="H65" s="275"/>
      <c r="I65" s="242"/>
      <c r="J65" s="242"/>
      <c r="K65" s="309"/>
    </row>
    <row r="66" spans="1:11" ht="15" customHeight="1" x14ac:dyDescent="0.25">
      <c r="A66" s="304"/>
      <c r="B66" s="697"/>
      <c r="C66" s="697"/>
      <c r="D66" s="697"/>
      <c r="E66" s="697"/>
      <c r="F66" s="697"/>
      <c r="G66" s="274"/>
      <c r="H66" s="275"/>
      <c r="I66" s="242"/>
      <c r="J66" s="242"/>
      <c r="K66" s="309"/>
    </row>
    <row r="67" spans="1:11" ht="15" customHeight="1" x14ac:dyDescent="0.25">
      <c r="A67" s="304"/>
      <c r="B67" s="697"/>
      <c r="C67" s="697"/>
      <c r="D67" s="697"/>
      <c r="E67" s="697"/>
      <c r="F67" s="697"/>
      <c r="G67" s="274"/>
      <c r="H67" s="275"/>
      <c r="I67" s="242"/>
      <c r="J67" s="242"/>
      <c r="K67" s="309"/>
    </row>
    <row r="68" spans="1:11" ht="15" customHeight="1" x14ac:dyDescent="0.25">
      <c r="A68" s="304"/>
      <c r="B68" s="697"/>
      <c r="C68" s="697"/>
      <c r="D68" s="697"/>
      <c r="E68" s="697"/>
      <c r="F68" s="697"/>
      <c r="G68" s="274"/>
      <c r="H68" s="275"/>
      <c r="I68" s="242"/>
      <c r="J68" s="242"/>
      <c r="K68" s="309"/>
    </row>
    <row r="69" spans="1:11" ht="15" customHeight="1" x14ac:dyDescent="0.25">
      <c r="A69" s="304"/>
      <c r="B69" s="697"/>
      <c r="C69" s="697"/>
      <c r="D69" s="697"/>
      <c r="E69" s="697"/>
      <c r="F69" s="697"/>
      <c r="G69" s="274"/>
      <c r="H69" s="275"/>
      <c r="I69" s="242"/>
      <c r="J69" s="242"/>
      <c r="K69" s="309"/>
    </row>
    <row r="70" spans="1:11" ht="15" customHeight="1" x14ac:dyDescent="0.25">
      <c r="A70" s="304"/>
      <c r="B70" s="697"/>
      <c r="C70" s="697"/>
      <c r="D70" s="697"/>
      <c r="E70" s="697"/>
      <c r="F70" s="697"/>
      <c r="G70" s="274"/>
      <c r="H70" s="275"/>
      <c r="I70" s="242"/>
      <c r="J70" s="242"/>
      <c r="K70" s="309"/>
    </row>
    <row r="71" spans="1:11" ht="15" customHeight="1" x14ac:dyDescent="0.25">
      <c r="A71" s="304"/>
      <c r="B71" s="697"/>
      <c r="C71" s="697"/>
      <c r="D71" s="697"/>
      <c r="E71" s="697"/>
      <c r="F71" s="697"/>
      <c r="G71" s="274"/>
      <c r="H71" s="275"/>
      <c r="I71" s="242"/>
      <c r="J71" s="242"/>
      <c r="K71" s="309"/>
    </row>
    <row r="72" spans="1:11" ht="15" customHeight="1" x14ac:dyDescent="0.25">
      <c r="A72" s="304"/>
      <c r="B72" s="697"/>
      <c r="C72" s="697"/>
      <c r="D72" s="697"/>
      <c r="E72" s="697"/>
      <c r="F72" s="697"/>
      <c r="G72" s="274"/>
      <c r="H72" s="275"/>
      <c r="I72" s="242"/>
      <c r="J72" s="242"/>
      <c r="K72" s="309"/>
    </row>
    <row r="73" spans="1:11" ht="15" customHeight="1" x14ac:dyDescent="0.25">
      <c r="A73" s="304"/>
      <c r="B73" s="697"/>
      <c r="C73" s="697"/>
      <c r="D73" s="697"/>
      <c r="E73" s="697"/>
      <c r="F73" s="697"/>
      <c r="G73" s="274"/>
      <c r="H73" s="275"/>
      <c r="I73" s="242"/>
      <c r="J73" s="242"/>
      <c r="K73" s="309"/>
    </row>
    <row r="74" spans="1:11" ht="15" customHeight="1" x14ac:dyDescent="0.25">
      <c r="A74" s="304"/>
      <c r="B74" s="697"/>
      <c r="C74" s="697"/>
      <c r="D74" s="697"/>
      <c r="E74" s="697"/>
      <c r="F74" s="697"/>
      <c r="G74" s="274"/>
      <c r="H74" s="275"/>
      <c r="I74" s="242"/>
      <c r="J74" s="242"/>
      <c r="K74" s="309"/>
    </row>
    <row r="75" spans="1:11" ht="15" customHeight="1" x14ac:dyDescent="0.25">
      <c r="A75" s="304"/>
      <c r="B75" s="697"/>
      <c r="C75" s="697"/>
      <c r="D75" s="697"/>
      <c r="E75" s="697"/>
      <c r="F75" s="697"/>
      <c r="G75" s="274"/>
      <c r="H75" s="275"/>
      <c r="I75" s="242"/>
      <c r="J75" s="242"/>
      <c r="K75" s="309"/>
    </row>
    <row r="76" spans="1:11" ht="15" customHeight="1" x14ac:dyDescent="0.25">
      <c r="A76" s="304"/>
      <c r="B76" s="697"/>
      <c r="C76" s="697"/>
      <c r="D76" s="697"/>
      <c r="E76" s="697"/>
      <c r="F76" s="697"/>
      <c r="G76" s="274"/>
      <c r="H76" s="275"/>
      <c r="I76" s="242"/>
      <c r="J76" s="242"/>
      <c r="K76" s="309"/>
    </row>
    <row r="77" spans="1:11" ht="15" customHeight="1" x14ac:dyDescent="0.25">
      <c r="A77" s="304"/>
      <c r="B77" s="697"/>
      <c r="C77" s="697"/>
      <c r="D77" s="697"/>
      <c r="E77" s="697"/>
      <c r="F77" s="697"/>
      <c r="G77" s="274"/>
      <c r="H77" s="275"/>
      <c r="I77" s="242"/>
      <c r="J77" s="242"/>
      <c r="K77" s="309"/>
    </row>
    <row r="78" spans="1:11" ht="15" customHeight="1" x14ac:dyDescent="0.25">
      <c r="A78" s="304"/>
      <c r="B78" s="697"/>
      <c r="C78" s="697"/>
      <c r="D78" s="697"/>
      <c r="E78" s="697"/>
      <c r="F78" s="697"/>
      <c r="G78" s="274"/>
      <c r="H78" s="275"/>
      <c r="I78" s="242"/>
      <c r="J78" s="242"/>
      <c r="K78" s="309"/>
    </row>
    <row r="79" spans="1:11" ht="15" customHeight="1" x14ac:dyDescent="0.25">
      <c r="A79" s="304"/>
      <c r="B79" s="697"/>
      <c r="C79" s="697"/>
      <c r="D79" s="697"/>
      <c r="E79" s="697"/>
      <c r="F79" s="697"/>
      <c r="G79" s="274"/>
      <c r="H79" s="275"/>
      <c r="I79" s="242"/>
      <c r="J79" s="242"/>
      <c r="K79" s="309"/>
    </row>
    <row r="80" spans="1:11" ht="15" customHeight="1" x14ac:dyDescent="0.25">
      <c r="A80" s="304"/>
      <c r="B80" s="697"/>
      <c r="C80" s="697"/>
      <c r="D80" s="697"/>
      <c r="E80" s="697"/>
      <c r="F80" s="697"/>
      <c r="G80" s="274"/>
      <c r="H80" s="275"/>
      <c r="I80" s="242"/>
      <c r="J80" s="242"/>
      <c r="K80" s="309"/>
    </row>
    <row r="81" spans="1:11" ht="15" customHeight="1" x14ac:dyDescent="0.25">
      <c r="A81" s="304"/>
      <c r="B81" s="697"/>
      <c r="C81" s="697"/>
      <c r="D81" s="697"/>
      <c r="E81" s="697"/>
      <c r="F81" s="697"/>
      <c r="G81" s="274"/>
      <c r="H81" s="275"/>
      <c r="I81" s="242"/>
      <c r="J81" s="242"/>
      <c r="K81" s="309"/>
    </row>
    <row r="82" spans="1:11" ht="15" customHeight="1" x14ac:dyDescent="0.25">
      <c r="A82" s="304"/>
      <c r="B82" s="697"/>
      <c r="C82" s="697"/>
      <c r="D82" s="697"/>
      <c r="E82" s="697"/>
      <c r="F82" s="697"/>
      <c r="G82" s="274"/>
      <c r="H82" s="275"/>
      <c r="I82" s="242"/>
      <c r="J82" s="242"/>
      <c r="K82" s="309"/>
    </row>
    <row r="83" spans="1:11" ht="15" customHeight="1" x14ac:dyDescent="0.25">
      <c r="A83" s="304"/>
      <c r="B83" s="697"/>
      <c r="C83" s="697"/>
      <c r="D83" s="697"/>
      <c r="E83" s="697"/>
      <c r="F83" s="697"/>
      <c r="G83" s="274"/>
      <c r="H83" s="275"/>
      <c r="I83" s="242"/>
      <c r="J83" s="242"/>
      <c r="K83" s="309"/>
    </row>
    <row r="84" spans="1:11" ht="15" customHeight="1" x14ac:dyDescent="0.25">
      <c r="A84" s="304"/>
      <c r="B84" s="697"/>
      <c r="C84" s="697"/>
      <c r="D84" s="697"/>
      <c r="E84" s="697"/>
      <c r="F84" s="697"/>
      <c r="G84" s="274"/>
      <c r="H84" s="275"/>
      <c r="I84" s="242"/>
      <c r="J84" s="242"/>
      <c r="K84" s="309"/>
    </row>
    <row r="85" spans="1:11" ht="15" customHeight="1" x14ac:dyDescent="0.25">
      <c r="A85" s="304"/>
      <c r="B85" s="697"/>
      <c r="C85" s="697"/>
      <c r="D85" s="697"/>
      <c r="E85" s="697"/>
      <c r="F85" s="697"/>
      <c r="G85" s="274"/>
      <c r="H85" s="275"/>
      <c r="I85" s="242"/>
      <c r="J85" s="242"/>
      <c r="K85" s="309"/>
    </row>
    <row r="86" spans="1:11" ht="15" customHeight="1" x14ac:dyDescent="0.25">
      <c r="A86" s="304"/>
      <c r="B86" s="697"/>
      <c r="C86" s="697"/>
      <c r="D86" s="697"/>
      <c r="E86" s="697"/>
      <c r="F86" s="697"/>
      <c r="G86" s="274"/>
      <c r="H86" s="275"/>
      <c r="I86" s="242"/>
      <c r="J86" s="242"/>
      <c r="K86" s="309"/>
    </row>
    <row r="87" spans="1:11" ht="15" customHeight="1" x14ac:dyDescent="0.25">
      <c r="A87" s="304"/>
      <c r="B87" s="697"/>
      <c r="C87" s="697"/>
      <c r="D87" s="697"/>
      <c r="E87" s="697"/>
      <c r="F87" s="697"/>
      <c r="G87" s="274"/>
      <c r="H87" s="275"/>
      <c r="I87" s="242"/>
      <c r="J87" s="242"/>
      <c r="K87" s="309"/>
    </row>
    <row r="88" spans="1:11" ht="15" customHeight="1" x14ac:dyDescent="0.25">
      <c r="A88" s="304"/>
      <c r="B88" s="697"/>
      <c r="C88" s="697"/>
      <c r="D88" s="697"/>
      <c r="E88" s="697"/>
      <c r="F88" s="697"/>
      <c r="G88" s="274"/>
      <c r="H88" s="275"/>
      <c r="I88" s="242"/>
      <c r="J88" s="242"/>
      <c r="K88" s="309"/>
    </row>
    <row r="89" spans="1:11" ht="15" customHeight="1" x14ac:dyDescent="0.25">
      <c r="A89" s="304"/>
      <c r="B89" s="697"/>
      <c r="C89" s="697"/>
      <c r="D89" s="697"/>
      <c r="E89" s="697"/>
      <c r="F89" s="697"/>
      <c r="G89" s="274"/>
      <c r="H89" s="275"/>
      <c r="I89" s="242"/>
      <c r="J89" s="242"/>
      <c r="K89" s="309"/>
    </row>
    <row r="90" spans="1:11" ht="15" customHeight="1" x14ac:dyDescent="0.25">
      <c r="A90" s="304"/>
      <c r="B90" s="697"/>
      <c r="C90" s="697"/>
      <c r="D90" s="697"/>
      <c r="E90" s="697"/>
      <c r="F90" s="697"/>
      <c r="G90" s="274"/>
      <c r="H90" s="275"/>
      <c r="I90" s="242"/>
      <c r="J90" s="242"/>
      <c r="K90" s="309"/>
    </row>
    <row r="91" spans="1:11" ht="15" customHeight="1" x14ac:dyDescent="0.25">
      <c r="A91" s="304"/>
      <c r="B91" s="697"/>
      <c r="C91" s="697"/>
      <c r="D91" s="697"/>
      <c r="E91" s="697"/>
      <c r="F91" s="697"/>
      <c r="G91" s="274"/>
      <c r="H91" s="275"/>
      <c r="I91" s="242"/>
      <c r="J91" s="242"/>
      <c r="K91" s="309"/>
    </row>
    <row r="92" spans="1:11" ht="15" customHeight="1" x14ac:dyDescent="0.25">
      <c r="A92" s="304"/>
      <c r="B92" s="697"/>
      <c r="C92" s="697"/>
      <c r="D92" s="697"/>
      <c r="E92" s="697"/>
      <c r="F92" s="697"/>
      <c r="G92" s="274"/>
      <c r="H92" s="275"/>
      <c r="I92" s="242"/>
      <c r="J92" s="242"/>
      <c r="K92" s="309"/>
    </row>
    <row r="93" spans="1:11" ht="15" customHeight="1" x14ac:dyDescent="0.25">
      <c r="A93" s="304"/>
      <c r="B93" s="697"/>
      <c r="C93" s="697"/>
      <c r="D93" s="697"/>
      <c r="E93" s="697"/>
      <c r="F93" s="697"/>
      <c r="G93" s="274"/>
      <c r="H93" s="275"/>
      <c r="I93" s="242"/>
      <c r="J93" s="242"/>
      <c r="K93" s="309"/>
    </row>
    <row r="94" spans="1:11" ht="15" customHeight="1" x14ac:dyDescent="0.25">
      <c r="A94" s="304"/>
      <c r="B94" s="697"/>
      <c r="C94" s="697"/>
      <c r="D94" s="697"/>
      <c r="E94" s="697"/>
      <c r="F94" s="697"/>
      <c r="G94" s="274"/>
      <c r="H94" s="275"/>
      <c r="I94" s="242"/>
      <c r="J94" s="242"/>
      <c r="K94" s="309"/>
    </row>
    <row r="95" spans="1:11" ht="15" customHeight="1" x14ac:dyDescent="0.25">
      <c r="A95" s="304"/>
      <c r="B95" s="697"/>
      <c r="C95" s="697"/>
      <c r="D95" s="697"/>
      <c r="E95" s="697"/>
      <c r="F95" s="697"/>
      <c r="G95" s="274"/>
      <c r="H95" s="275"/>
      <c r="I95" s="242"/>
      <c r="J95" s="242"/>
      <c r="K95" s="309"/>
    </row>
    <row r="96" spans="1:11" ht="15" customHeight="1" x14ac:dyDescent="0.25">
      <c r="A96" s="304"/>
      <c r="B96" s="697"/>
      <c r="C96" s="697"/>
      <c r="D96" s="697"/>
      <c r="E96" s="697"/>
      <c r="F96" s="697"/>
      <c r="G96" s="274"/>
      <c r="H96" s="275"/>
      <c r="I96" s="242"/>
      <c r="J96" s="242"/>
      <c r="K96" s="309"/>
    </row>
    <row r="97" spans="1:11" ht="15" customHeight="1" x14ac:dyDescent="0.25">
      <c r="A97" s="304"/>
      <c r="B97" s="697"/>
      <c r="C97" s="697"/>
      <c r="D97" s="697"/>
      <c r="E97" s="697"/>
      <c r="F97" s="697"/>
      <c r="G97" s="274"/>
      <c r="H97" s="275"/>
      <c r="I97" s="242"/>
      <c r="J97" s="242"/>
      <c r="K97" s="309"/>
    </row>
    <row r="98" spans="1:11" ht="15" customHeight="1" x14ac:dyDescent="0.25">
      <c r="A98" s="304"/>
      <c r="B98" s="697"/>
      <c r="C98" s="697"/>
      <c r="D98" s="697"/>
      <c r="E98" s="697"/>
      <c r="F98" s="697"/>
      <c r="G98" s="274"/>
      <c r="H98" s="275"/>
      <c r="I98" s="242"/>
      <c r="J98" s="242"/>
      <c r="K98" s="309"/>
    </row>
    <row r="99" spans="1:11" ht="15" customHeight="1" x14ac:dyDescent="0.25">
      <c r="A99" s="304"/>
      <c r="B99" s="697"/>
      <c r="C99" s="697"/>
      <c r="D99" s="697"/>
      <c r="E99" s="697"/>
      <c r="F99" s="697"/>
      <c r="G99" s="274"/>
      <c r="H99" s="275"/>
      <c r="I99" s="242"/>
      <c r="J99" s="242"/>
      <c r="K99" s="309"/>
    </row>
    <row r="100" spans="1:11" ht="15" customHeight="1" x14ac:dyDescent="0.25">
      <c r="A100" s="304"/>
      <c r="B100" s="697"/>
      <c r="C100" s="697"/>
      <c r="D100" s="697"/>
      <c r="E100" s="697"/>
      <c r="F100" s="697"/>
      <c r="G100" s="274"/>
      <c r="H100" s="275"/>
      <c r="I100" s="242"/>
      <c r="J100" s="242"/>
      <c r="K100" s="309"/>
    </row>
    <row r="101" spans="1:11" ht="15" customHeight="1" x14ac:dyDescent="0.25">
      <c r="A101" s="304"/>
      <c r="B101" s="697"/>
      <c r="C101" s="697"/>
      <c r="D101" s="697"/>
      <c r="E101" s="697"/>
      <c r="F101" s="697"/>
      <c r="G101" s="274"/>
      <c r="H101" s="275"/>
      <c r="I101" s="242"/>
      <c r="J101" s="242"/>
      <c r="K101" s="309"/>
    </row>
    <row r="102" spans="1:11" ht="15" customHeight="1" x14ac:dyDescent="0.25">
      <c r="A102" s="304"/>
      <c r="B102" s="697"/>
      <c r="C102" s="697"/>
      <c r="D102" s="697"/>
      <c r="E102" s="697"/>
      <c r="F102" s="697"/>
      <c r="G102" s="274"/>
      <c r="H102" s="275"/>
      <c r="I102" s="242"/>
      <c r="J102" s="242"/>
      <c r="K102" s="309"/>
    </row>
    <row r="103" spans="1:11" ht="15" customHeight="1" x14ac:dyDescent="0.25">
      <c r="A103" s="304"/>
      <c r="B103" s="697"/>
      <c r="C103" s="697"/>
      <c r="D103" s="697"/>
      <c r="E103" s="697"/>
      <c r="F103" s="697"/>
      <c r="G103" s="274"/>
      <c r="H103" s="275"/>
      <c r="I103" s="242"/>
      <c r="J103" s="242"/>
      <c r="K103" s="309"/>
    </row>
    <row r="104" spans="1:11" ht="15" customHeight="1" x14ac:dyDescent="0.25">
      <c r="A104" s="304"/>
      <c r="B104" s="697"/>
      <c r="C104" s="697"/>
      <c r="D104" s="697"/>
      <c r="E104" s="697"/>
      <c r="F104" s="697"/>
      <c r="G104" s="274"/>
      <c r="H104" s="275"/>
      <c r="I104" s="242"/>
      <c r="J104" s="242"/>
      <c r="K104" s="309"/>
    </row>
    <row r="105" spans="1:11" ht="15" customHeight="1" x14ac:dyDescent="0.25">
      <c r="A105" s="304"/>
      <c r="B105" s="697"/>
      <c r="C105" s="697"/>
      <c r="D105" s="697"/>
      <c r="E105" s="697"/>
      <c r="F105" s="697"/>
      <c r="G105" s="274"/>
      <c r="H105" s="275"/>
      <c r="I105" s="242"/>
      <c r="J105" s="242"/>
      <c r="K105" s="309"/>
    </row>
    <row r="106" spans="1:11" ht="15" customHeight="1" x14ac:dyDescent="0.25">
      <c r="A106" s="304"/>
      <c r="B106" s="697"/>
      <c r="C106" s="697"/>
      <c r="D106" s="697"/>
      <c r="E106" s="697"/>
      <c r="F106" s="697"/>
      <c r="G106" s="274"/>
      <c r="H106" s="275"/>
      <c r="I106" s="242"/>
      <c r="J106" s="242"/>
      <c r="K106" s="309"/>
    </row>
    <row r="107" spans="1:11" ht="15" customHeight="1" x14ac:dyDescent="0.25">
      <c r="A107" s="304"/>
      <c r="B107" s="697"/>
      <c r="C107" s="697"/>
      <c r="D107" s="697"/>
      <c r="E107" s="697"/>
      <c r="F107" s="697"/>
      <c r="G107" s="274"/>
      <c r="H107" s="275"/>
      <c r="I107" s="242"/>
      <c r="J107" s="242"/>
      <c r="K107" s="309"/>
    </row>
    <row r="108" spans="1:11" ht="15" customHeight="1" x14ac:dyDescent="0.25">
      <c r="A108" s="304"/>
      <c r="B108" s="697"/>
      <c r="C108" s="697"/>
      <c r="D108" s="697"/>
      <c r="E108" s="697"/>
      <c r="F108" s="697"/>
      <c r="G108" s="274"/>
      <c r="H108" s="275"/>
      <c r="I108" s="242"/>
      <c r="J108" s="242"/>
      <c r="K108" s="309"/>
    </row>
    <row r="109" spans="1:11" x14ac:dyDescent="0.25">
      <c r="A109" s="304"/>
      <c r="B109" s="697"/>
      <c r="C109" s="697"/>
      <c r="D109" s="697"/>
      <c r="E109" s="697"/>
      <c r="F109" s="697"/>
      <c r="G109" s="274"/>
      <c r="H109" s="275"/>
      <c r="I109" s="242"/>
      <c r="J109" s="242"/>
      <c r="K109" s="309"/>
    </row>
    <row r="110" spans="1:11" ht="15" customHeight="1" x14ac:dyDescent="0.25">
      <c r="A110" s="304"/>
      <c r="B110" s="697"/>
      <c r="C110" s="697"/>
      <c r="D110" s="697"/>
      <c r="E110" s="697"/>
      <c r="F110" s="697"/>
      <c r="G110" s="274"/>
      <c r="H110" s="275"/>
      <c r="I110" s="242"/>
      <c r="J110" s="242"/>
      <c r="K110" s="309"/>
    </row>
    <row r="111" spans="1:11" ht="15" customHeight="1" x14ac:dyDescent="0.25">
      <c r="A111" s="304"/>
      <c r="B111" s="694"/>
      <c r="C111" s="695"/>
      <c r="D111" s="695"/>
      <c r="E111" s="695"/>
      <c r="F111" s="696"/>
      <c r="G111" s="274"/>
      <c r="H111" s="275"/>
      <c r="I111" s="308"/>
      <c r="J111" s="308"/>
      <c r="K111" s="309"/>
    </row>
    <row r="112" spans="1:11" ht="15" customHeight="1" x14ac:dyDescent="0.25">
      <c r="A112" s="304"/>
      <c r="B112" s="694"/>
      <c r="C112" s="695"/>
      <c r="D112" s="695"/>
      <c r="E112" s="695"/>
      <c r="F112" s="696"/>
      <c r="G112" s="274"/>
      <c r="H112" s="275"/>
      <c r="I112" s="308"/>
      <c r="J112" s="308"/>
      <c r="K112" s="309"/>
    </row>
    <row r="113" spans="1:11" ht="15" customHeight="1" x14ac:dyDescent="0.25">
      <c r="A113" s="304"/>
      <c r="B113" s="694"/>
      <c r="C113" s="695"/>
      <c r="D113" s="695"/>
      <c r="E113" s="695"/>
      <c r="F113" s="696"/>
      <c r="G113" s="274"/>
      <c r="H113" s="275"/>
      <c r="I113" s="308"/>
      <c r="J113" s="308"/>
      <c r="K113" s="309"/>
    </row>
    <row r="114" spans="1:11" ht="15" customHeight="1" x14ac:dyDescent="0.25">
      <c r="A114" s="304"/>
      <c r="B114" s="694"/>
      <c r="C114" s="695"/>
      <c r="D114" s="695"/>
      <c r="E114" s="695"/>
      <c r="F114" s="696"/>
      <c r="G114" s="274"/>
      <c r="H114" s="275"/>
      <c r="I114" s="308"/>
      <c r="J114" s="308"/>
      <c r="K114" s="309"/>
    </row>
    <row r="115" spans="1:11" x14ac:dyDescent="0.25">
      <c r="A115" s="304"/>
      <c r="B115" s="694"/>
      <c r="C115" s="695"/>
      <c r="D115" s="695"/>
      <c r="E115" s="695"/>
      <c r="F115" s="696"/>
      <c r="G115" s="274"/>
      <c r="H115" s="275"/>
      <c r="I115" s="684"/>
      <c r="J115" s="685"/>
      <c r="K115" s="686"/>
    </row>
    <row r="116" spans="1:11" x14ac:dyDescent="0.25">
      <c r="A116" s="304"/>
      <c r="B116" s="697"/>
      <c r="C116" s="697"/>
      <c r="D116" s="697"/>
      <c r="E116" s="697"/>
      <c r="F116" s="697"/>
      <c r="G116" s="274"/>
      <c r="H116" s="275"/>
      <c r="I116" s="685"/>
      <c r="J116" s="685"/>
      <c r="K116" s="686"/>
    </row>
    <row r="117" spans="1:11" ht="15.75" x14ac:dyDescent="0.25">
      <c r="A117" s="304"/>
      <c r="B117" s="683"/>
      <c r="C117" s="683"/>
      <c r="D117" s="683"/>
      <c r="E117" s="683"/>
      <c r="F117" s="683"/>
      <c r="G117" s="276"/>
      <c r="H117" s="276"/>
      <c r="I117" s="305"/>
      <c r="J117" s="305"/>
      <c r="K117" s="306"/>
    </row>
    <row r="118" spans="1:11" ht="15.75" x14ac:dyDescent="0.25">
      <c r="A118" s="304"/>
      <c r="B118" s="683"/>
      <c r="C118" s="683"/>
      <c r="D118" s="683"/>
      <c r="E118" s="683"/>
      <c r="F118" s="683"/>
      <c r="G118" s="276"/>
      <c r="H118" s="276"/>
      <c r="I118" s="305"/>
      <c r="J118" s="305"/>
      <c r="K118" s="306"/>
    </row>
    <row r="119" spans="1:11" ht="15.75" x14ac:dyDescent="0.25">
      <c r="A119" s="304"/>
      <c r="B119" s="683"/>
      <c r="C119" s="683"/>
      <c r="D119" s="683"/>
      <c r="E119" s="683"/>
      <c r="F119" s="683"/>
      <c r="G119" s="276"/>
      <c r="H119" s="276"/>
      <c r="I119" s="305"/>
      <c r="J119" s="305"/>
      <c r="K119" s="306"/>
    </row>
    <row r="120" spans="1:11" ht="15.75" x14ac:dyDescent="0.25">
      <c r="A120" s="304"/>
      <c r="B120" s="683"/>
      <c r="C120" s="683"/>
      <c r="D120" s="683"/>
      <c r="E120" s="683"/>
      <c r="F120" s="683"/>
      <c r="G120" s="276"/>
      <c r="H120" s="276"/>
      <c r="I120" s="305"/>
      <c r="J120" s="305"/>
      <c r="K120" s="306"/>
    </row>
    <row r="121" spans="1:11" ht="15.75" x14ac:dyDescent="0.25">
      <c r="A121" s="304"/>
      <c r="B121" s="683"/>
      <c r="C121" s="683"/>
      <c r="D121" s="683"/>
      <c r="E121" s="683"/>
      <c r="F121" s="683"/>
      <c r="G121" s="276"/>
      <c r="H121" s="276"/>
      <c r="I121" s="305"/>
      <c r="J121" s="305"/>
      <c r="K121" s="306"/>
    </row>
    <row r="122" spans="1:11" ht="15.75" x14ac:dyDescent="0.25">
      <c r="A122" s="304"/>
      <c r="B122" s="683"/>
      <c r="C122" s="683"/>
      <c r="D122" s="683"/>
      <c r="E122" s="683"/>
      <c r="F122" s="683"/>
      <c r="G122" s="276"/>
      <c r="H122" s="276"/>
      <c r="I122" s="305"/>
      <c r="J122" s="305"/>
      <c r="K122" s="306"/>
    </row>
    <row r="123" spans="1:11" ht="15.75" x14ac:dyDescent="0.25">
      <c r="A123" s="304"/>
      <c r="B123" s="683"/>
      <c r="C123" s="683"/>
      <c r="D123" s="683"/>
      <c r="E123" s="683"/>
      <c r="F123" s="683"/>
      <c r="G123" s="276"/>
      <c r="H123" s="276"/>
      <c r="I123" s="305"/>
      <c r="J123" s="305"/>
      <c r="K123" s="306"/>
    </row>
    <row r="124" spans="1:11" ht="15.75" x14ac:dyDescent="0.25">
      <c r="A124" s="304"/>
      <c r="B124" s="683"/>
      <c r="C124" s="683"/>
      <c r="D124" s="683"/>
      <c r="E124" s="683"/>
      <c r="F124" s="683"/>
      <c r="G124" s="276"/>
      <c r="H124" s="276"/>
      <c r="I124" s="305"/>
      <c r="J124" s="305"/>
      <c r="K124" s="306"/>
    </row>
    <row r="125" spans="1:11" ht="15.75" x14ac:dyDescent="0.25">
      <c r="A125" s="304"/>
      <c r="B125" s="683"/>
      <c r="C125" s="683"/>
      <c r="D125" s="683"/>
      <c r="E125" s="683"/>
      <c r="F125" s="683"/>
      <c r="G125" s="276"/>
      <c r="H125" s="276"/>
      <c r="I125" s="305"/>
      <c r="J125" s="305"/>
      <c r="K125" s="306"/>
    </row>
    <row r="126" spans="1:11" ht="15.75" x14ac:dyDescent="0.25">
      <c r="A126" s="304"/>
      <c r="B126" s="683"/>
      <c r="C126" s="683"/>
      <c r="D126" s="683"/>
      <c r="E126" s="683"/>
      <c r="F126" s="683"/>
      <c r="G126" s="276"/>
      <c r="H126" s="276"/>
      <c r="I126" s="305"/>
      <c r="J126" s="305"/>
      <c r="K126" s="306"/>
    </row>
    <row r="127" spans="1:11" ht="15.75" x14ac:dyDescent="0.25">
      <c r="A127" s="304"/>
      <c r="B127" s="683"/>
      <c r="C127" s="683"/>
      <c r="D127" s="683"/>
      <c r="E127" s="683"/>
      <c r="F127" s="683"/>
      <c r="G127" s="276"/>
      <c r="H127" s="276"/>
      <c r="I127" s="305"/>
      <c r="J127" s="305"/>
      <c r="K127" s="306"/>
    </row>
    <row r="128" spans="1:11" ht="15.75" x14ac:dyDescent="0.25">
      <c r="A128" s="304"/>
      <c r="B128" s="683"/>
      <c r="C128" s="683"/>
      <c r="D128" s="683"/>
      <c r="E128" s="683"/>
      <c r="F128" s="683"/>
      <c r="G128" s="276"/>
      <c r="H128" s="276"/>
      <c r="I128" s="305"/>
      <c r="J128" s="305"/>
      <c r="K128" s="306"/>
    </row>
    <row r="129" spans="1:11" ht="15.75" x14ac:dyDescent="0.25">
      <c r="A129" s="304"/>
      <c r="B129" s="683"/>
      <c r="C129" s="683"/>
      <c r="D129" s="683"/>
      <c r="E129" s="683"/>
      <c r="F129" s="683"/>
      <c r="G129" s="276"/>
      <c r="H129" s="276"/>
      <c r="I129" s="305"/>
      <c r="J129" s="305"/>
      <c r="K129" s="306"/>
    </row>
    <row r="130" spans="1:11" ht="15.75" x14ac:dyDescent="0.25">
      <c r="A130" s="304"/>
      <c r="B130" s="683"/>
      <c r="C130" s="683"/>
      <c r="D130" s="683"/>
      <c r="E130" s="683"/>
      <c r="F130" s="683"/>
      <c r="G130" s="276"/>
      <c r="H130" s="276"/>
      <c r="I130" s="305"/>
      <c r="J130" s="305"/>
      <c r="K130" s="306"/>
    </row>
    <row r="131" spans="1:11" ht="15.75" x14ac:dyDescent="0.25">
      <c r="A131" s="304"/>
      <c r="B131" s="683"/>
      <c r="C131" s="683"/>
      <c r="D131" s="683"/>
      <c r="E131" s="683"/>
      <c r="F131" s="683"/>
      <c r="G131" s="276"/>
      <c r="H131" s="276"/>
      <c r="I131" s="305"/>
      <c r="J131" s="305"/>
      <c r="K131" s="306"/>
    </row>
    <row r="132" spans="1:11" ht="15.75" x14ac:dyDescent="0.25">
      <c r="A132" s="304"/>
      <c r="B132" s="683"/>
      <c r="C132" s="683"/>
      <c r="D132" s="683"/>
      <c r="E132" s="683"/>
      <c r="F132" s="683"/>
      <c r="G132" s="276"/>
      <c r="H132" s="276"/>
      <c r="I132" s="305"/>
      <c r="J132" s="305"/>
      <c r="K132" s="306"/>
    </row>
    <row r="133" spans="1:11" ht="15.75" x14ac:dyDescent="0.25">
      <c r="A133" s="304"/>
      <c r="B133" s="683"/>
      <c r="C133" s="683"/>
      <c r="D133" s="683"/>
      <c r="E133" s="683"/>
      <c r="F133" s="683"/>
      <c r="G133" s="276"/>
      <c r="H133" s="276"/>
      <c r="I133" s="305"/>
      <c r="J133" s="305"/>
      <c r="K133" s="306"/>
    </row>
    <row r="134" spans="1:11" ht="15.75" x14ac:dyDescent="0.25">
      <c r="A134" s="304"/>
      <c r="B134" s="683"/>
      <c r="C134" s="683"/>
      <c r="D134" s="683"/>
      <c r="E134" s="683"/>
      <c r="F134" s="683"/>
      <c r="G134" s="276"/>
      <c r="H134" s="276"/>
      <c r="I134" s="305"/>
      <c r="J134" s="305"/>
      <c r="K134" s="306"/>
    </row>
    <row r="135" spans="1:11" ht="15.75" x14ac:dyDescent="0.25">
      <c r="A135" s="304"/>
      <c r="B135" s="683"/>
      <c r="C135" s="683"/>
      <c r="D135" s="683"/>
      <c r="E135" s="683"/>
      <c r="F135" s="683"/>
      <c r="G135" s="276"/>
      <c r="H135" s="276"/>
      <c r="I135" s="305"/>
      <c r="J135" s="305"/>
      <c r="K135" s="306"/>
    </row>
    <row r="136" spans="1:11" ht="15.75" x14ac:dyDescent="0.25">
      <c r="A136" s="304"/>
      <c r="B136" s="683"/>
      <c r="C136" s="683"/>
      <c r="D136" s="683"/>
      <c r="E136" s="683"/>
      <c r="F136" s="683"/>
      <c r="G136" s="276"/>
      <c r="H136" s="276"/>
      <c r="I136" s="305"/>
      <c r="J136" s="305"/>
      <c r="K136" s="306"/>
    </row>
    <row r="137" spans="1:11" ht="15.75" x14ac:dyDescent="0.25">
      <c r="A137" s="304"/>
      <c r="B137" s="683"/>
      <c r="C137" s="683"/>
      <c r="D137" s="683"/>
      <c r="E137" s="683"/>
      <c r="F137" s="683"/>
      <c r="G137" s="276"/>
      <c r="H137" s="276"/>
      <c r="I137" s="305"/>
      <c r="J137" s="305"/>
      <c r="K137" s="306"/>
    </row>
    <row r="138" spans="1:11" ht="15.75" x14ac:dyDescent="0.25">
      <c r="A138" s="304"/>
      <c r="B138" s="683"/>
      <c r="C138" s="683"/>
      <c r="D138" s="683"/>
      <c r="E138" s="683"/>
      <c r="F138" s="683"/>
      <c r="G138" s="276"/>
      <c r="H138" s="276"/>
      <c r="I138" s="305"/>
      <c r="J138" s="305"/>
      <c r="K138" s="306"/>
    </row>
    <row r="139" spans="1:11" ht="15.75" x14ac:dyDescent="0.25">
      <c r="A139" s="304"/>
      <c r="B139" s="683"/>
      <c r="C139" s="683"/>
      <c r="D139" s="683"/>
      <c r="E139" s="683"/>
      <c r="F139" s="683"/>
      <c r="G139" s="276"/>
      <c r="H139" s="276"/>
      <c r="I139" s="305"/>
      <c r="J139" s="305"/>
      <c r="K139" s="306"/>
    </row>
    <row r="140" spans="1:11" ht="15.75" x14ac:dyDescent="0.25">
      <c r="A140" s="304"/>
      <c r="B140" s="683"/>
      <c r="C140" s="683"/>
      <c r="D140" s="683"/>
      <c r="E140" s="683"/>
      <c r="F140" s="683"/>
      <c r="G140" s="276"/>
      <c r="H140" s="276"/>
      <c r="I140" s="305"/>
      <c r="J140" s="305"/>
      <c r="K140" s="306"/>
    </row>
    <row r="141" spans="1:11" ht="15.75" x14ac:dyDescent="0.25">
      <c r="A141" s="304"/>
      <c r="B141" s="683"/>
      <c r="C141" s="683"/>
      <c r="D141" s="683"/>
      <c r="E141" s="683"/>
      <c r="F141" s="683"/>
      <c r="G141" s="276"/>
      <c r="H141" s="276"/>
      <c r="I141" s="305"/>
      <c r="J141" s="305"/>
      <c r="K141" s="306"/>
    </row>
    <row r="142" spans="1:11" ht="15.75" x14ac:dyDescent="0.25">
      <c r="A142" s="304"/>
      <c r="B142" s="683"/>
      <c r="C142" s="683"/>
      <c r="D142" s="683"/>
      <c r="E142" s="683"/>
      <c r="F142" s="683"/>
      <c r="G142" s="276"/>
      <c r="H142" s="276"/>
      <c r="I142" s="305"/>
      <c r="J142" s="305"/>
      <c r="K142" s="306"/>
    </row>
    <row r="143" spans="1:11" ht="15.75" x14ac:dyDescent="0.25">
      <c r="A143" s="304"/>
      <c r="B143" s="683"/>
      <c r="C143" s="683"/>
      <c r="D143" s="683"/>
      <c r="E143" s="683"/>
      <c r="F143" s="683"/>
      <c r="G143" s="276"/>
      <c r="H143" s="276"/>
      <c r="I143" s="305"/>
      <c r="J143" s="305"/>
      <c r="K143" s="306"/>
    </row>
    <row r="144" spans="1:11" ht="15.75" x14ac:dyDescent="0.25">
      <c r="A144" s="304"/>
      <c r="B144" s="683"/>
      <c r="C144" s="683"/>
      <c r="D144" s="683"/>
      <c r="E144" s="683"/>
      <c r="F144" s="683"/>
      <c r="G144" s="276"/>
      <c r="H144" s="276"/>
      <c r="I144" s="305"/>
      <c r="J144" s="305"/>
      <c r="K144" s="306"/>
    </row>
    <row r="145" spans="1:11" ht="15.75" x14ac:dyDescent="0.25">
      <c r="A145" s="304"/>
      <c r="B145" s="683"/>
      <c r="C145" s="683"/>
      <c r="D145" s="683"/>
      <c r="E145" s="683"/>
      <c r="F145" s="683"/>
      <c r="G145" s="276"/>
      <c r="H145" s="276"/>
      <c r="I145" s="305"/>
      <c r="J145" s="305"/>
      <c r="K145" s="306"/>
    </row>
    <row r="146" spans="1:11" ht="15.75" x14ac:dyDescent="0.25">
      <c r="A146" s="304"/>
      <c r="B146" s="683"/>
      <c r="C146" s="683"/>
      <c r="D146" s="683"/>
      <c r="E146" s="683"/>
      <c r="F146" s="683"/>
      <c r="G146" s="276"/>
      <c r="H146" s="276"/>
      <c r="I146" s="305"/>
      <c r="J146" s="305"/>
      <c r="K146" s="306"/>
    </row>
    <row r="147" spans="1:11" ht="15.75" x14ac:dyDescent="0.25">
      <c r="A147" s="304"/>
      <c r="B147" s="683"/>
      <c r="C147" s="683"/>
      <c r="D147" s="683"/>
      <c r="E147" s="683"/>
      <c r="F147" s="683"/>
      <c r="G147" s="276"/>
      <c r="H147" s="276"/>
      <c r="I147" s="305"/>
      <c r="J147" s="305"/>
      <c r="K147" s="306"/>
    </row>
    <row r="148" spans="1:11" ht="15.75" x14ac:dyDescent="0.25">
      <c r="A148" s="304"/>
      <c r="B148" s="683"/>
      <c r="C148" s="683"/>
      <c r="D148" s="683"/>
      <c r="E148" s="683"/>
      <c r="F148" s="683"/>
      <c r="G148" s="276"/>
      <c r="H148" s="276"/>
      <c r="I148" s="305"/>
      <c r="J148" s="305"/>
      <c r="K148" s="306"/>
    </row>
    <row r="149" spans="1:11" ht="15.75" x14ac:dyDescent="0.25">
      <c r="A149" s="304"/>
      <c r="B149" s="683"/>
      <c r="C149" s="683"/>
      <c r="D149" s="683"/>
      <c r="E149" s="683"/>
      <c r="F149" s="683"/>
      <c r="G149" s="276"/>
      <c r="H149" s="276"/>
      <c r="I149" s="305"/>
      <c r="J149" s="305"/>
      <c r="K149" s="306"/>
    </row>
    <row r="150" spans="1:11" ht="15.75" x14ac:dyDescent="0.25">
      <c r="A150" s="304"/>
      <c r="B150" s="683"/>
      <c r="C150" s="683"/>
      <c r="D150" s="683"/>
      <c r="E150" s="683"/>
      <c r="F150" s="683"/>
      <c r="G150" s="276"/>
      <c r="H150" s="276"/>
      <c r="I150" s="305"/>
      <c r="J150" s="305"/>
      <c r="K150" s="306"/>
    </row>
    <row r="151" spans="1:11" ht="15.75" x14ac:dyDescent="0.25">
      <c r="A151" s="304"/>
      <c r="B151" s="683"/>
      <c r="C151" s="683"/>
      <c r="D151" s="683"/>
      <c r="E151" s="683"/>
      <c r="F151" s="683"/>
      <c r="G151" s="276"/>
      <c r="H151" s="276"/>
      <c r="I151" s="305"/>
      <c r="J151" s="305"/>
      <c r="K151" s="306"/>
    </row>
    <row r="152" spans="1:11" ht="15.75" x14ac:dyDescent="0.25">
      <c r="A152" s="304"/>
      <c r="B152" s="683"/>
      <c r="C152" s="683"/>
      <c r="D152" s="683"/>
      <c r="E152" s="683"/>
      <c r="F152" s="683"/>
      <c r="G152" s="276"/>
      <c r="H152" s="276"/>
      <c r="I152" s="305"/>
      <c r="J152" s="305"/>
      <c r="K152" s="306"/>
    </row>
    <row r="153" spans="1:11" ht="15.75" x14ac:dyDescent="0.25">
      <c r="A153" s="304"/>
      <c r="B153" s="683"/>
      <c r="C153" s="683"/>
      <c r="D153" s="683"/>
      <c r="E153" s="683"/>
      <c r="F153" s="683"/>
      <c r="G153" s="276"/>
      <c r="H153" s="276"/>
      <c r="I153" s="305"/>
      <c r="J153" s="305"/>
      <c r="K153" s="306"/>
    </row>
    <row r="154" spans="1:11" ht="15.75" x14ac:dyDescent="0.25">
      <c r="A154" s="304"/>
      <c r="B154" s="683"/>
      <c r="C154" s="683"/>
      <c r="D154" s="683"/>
      <c r="E154" s="683"/>
      <c r="F154" s="683"/>
      <c r="G154" s="276"/>
      <c r="H154" s="276"/>
      <c r="I154" s="305"/>
      <c r="J154" s="305"/>
      <c r="K154" s="306"/>
    </row>
    <row r="155" spans="1:11" ht="15.75" x14ac:dyDescent="0.25">
      <c r="A155" s="304"/>
      <c r="B155" s="683"/>
      <c r="C155" s="683"/>
      <c r="D155" s="683"/>
      <c r="E155" s="683"/>
      <c r="F155" s="683"/>
      <c r="G155" s="276"/>
      <c r="H155" s="276"/>
      <c r="I155" s="305"/>
      <c r="J155" s="305"/>
      <c r="K155" s="306"/>
    </row>
    <row r="156" spans="1:11" ht="15.75" x14ac:dyDescent="0.25">
      <c r="A156" s="304"/>
      <c r="B156" s="683"/>
      <c r="C156" s="683"/>
      <c r="D156" s="683"/>
      <c r="E156" s="683"/>
      <c r="F156" s="683"/>
      <c r="G156" s="276"/>
      <c r="H156" s="276"/>
      <c r="I156" s="305"/>
      <c r="J156" s="305"/>
      <c r="K156" s="306"/>
    </row>
    <row r="157" spans="1:11" ht="15.75" x14ac:dyDescent="0.25">
      <c r="A157" s="304"/>
      <c r="B157" s="683"/>
      <c r="C157" s="683"/>
      <c r="D157" s="683"/>
      <c r="E157" s="683"/>
      <c r="F157" s="683"/>
      <c r="G157" s="276"/>
      <c r="H157" s="276"/>
      <c r="I157" s="305"/>
      <c r="J157" s="305"/>
      <c r="K157" s="306"/>
    </row>
    <row r="158" spans="1:11" ht="15.75" x14ac:dyDescent="0.25">
      <c r="A158" s="304"/>
      <c r="B158" s="683"/>
      <c r="C158" s="683"/>
      <c r="D158" s="683"/>
      <c r="E158" s="683"/>
      <c r="F158" s="683"/>
      <c r="G158" s="276"/>
      <c r="H158" s="276"/>
      <c r="I158" s="305"/>
      <c r="J158" s="305"/>
      <c r="K158" s="306"/>
    </row>
    <row r="159" spans="1:11" ht="15.75" x14ac:dyDescent="0.25">
      <c r="A159" s="304"/>
      <c r="B159" s="683"/>
      <c r="C159" s="683"/>
      <c r="D159" s="683"/>
      <c r="E159" s="683"/>
      <c r="F159" s="683"/>
      <c r="G159" s="276"/>
      <c r="H159" s="276"/>
      <c r="I159" s="305"/>
      <c r="J159" s="305"/>
      <c r="K159" s="306"/>
    </row>
    <row r="160" spans="1:11" ht="15.75" x14ac:dyDescent="0.25">
      <c r="A160" s="304"/>
      <c r="B160" s="683"/>
      <c r="C160" s="683"/>
      <c r="D160" s="683"/>
      <c r="E160" s="683"/>
      <c r="F160" s="683"/>
      <c r="G160" s="276"/>
      <c r="H160" s="276"/>
      <c r="I160" s="305"/>
      <c r="J160" s="305"/>
      <c r="K160" s="306"/>
    </row>
    <row r="161" spans="1:11" ht="15.75" x14ac:dyDescent="0.25">
      <c r="A161" s="304"/>
      <c r="B161" s="683"/>
      <c r="C161" s="683"/>
      <c r="D161" s="683"/>
      <c r="E161" s="683"/>
      <c r="F161" s="683"/>
      <c r="G161" s="276"/>
      <c r="H161" s="276"/>
      <c r="I161" s="305"/>
      <c r="J161" s="305"/>
      <c r="K161" s="306"/>
    </row>
    <row r="162" spans="1:11" ht="15.75" x14ac:dyDescent="0.25">
      <c r="A162" s="304"/>
      <c r="B162" s="683"/>
      <c r="C162" s="683"/>
      <c r="D162" s="683"/>
      <c r="E162" s="683"/>
      <c r="F162" s="683"/>
      <c r="G162" s="276"/>
      <c r="H162" s="276"/>
      <c r="I162" s="305"/>
      <c r="J162" s="305"/>
      <c r="K162" s="306"/>
    </row>
    <row r="163" spans="1:11" ht="15.75" x14ac:dyDescent="0.25">
      <c r="A163" s="304"/>
      <c r="B163" s="683"/>
      <c r="C163" s="683"/>
      <c r="D163" s="683"/>
      <c r="E163" s="683"/>
      <c r="F163" s="683"/>
      <c r="G163" s="276"/>
      <c r="H163" s="276"/>
      <c r="I163" s="305"/>
      <c r="J163" s="305"/>
      <c r="K163" s="306"/>
    </row>
    <row r="164" spans="1:11" ht="15.75" x14ac:dyDescent="0.25">
      <c r="A164" s="304"/>
      <c r="B164" s="683"/>
      <c r="C164" s="683"/>
      <c r="D164" s="683"/>
      <c r="E164" s="683"/>
      <c r="F164" s="683"/>
      <c r="G164" s="276"/>
      <c r="H164" s="276"/>
      <c r="I164" s="305"/>
      <c r="J164" s="305"/>
      <c r="K164" s="306"/>
    </row>
    <row r="165" spans="1:11" ht="15.75" x14ac:dyDescent="0.25">
      <c r="A165" s="304"/>
      <c r="B165" s="683"/>
      <c r="C165" s="683"/>
      <c r="D165" s="683"/>
      <c r="E165" s="683"/>
      <c r="F165" s="683"/>
      <c r="G165" s="276"/>
      <c r="H165" s="276"/>
      <c r="I165" s="305"/>
      <c r="J165" s="305"/>
      <c r="K165" s="306"/>
    </row>
    <row r="166" spans="1:11" ht="15.75" x14ac:dyDescent="0.25">
      <c r="A166" s="304"/>
      <c r="B166" s="683"/>
      <c r="C166" s="683"/>
      <c r="D166" s="683"/>
      <c r="E166" s="683"/>
      <c r="F166" s="683"/>
      <c r="G166" s="276"/>
      <c r="H166" s="276"/>
      <c r="I166" s="305"/>
      <c r="J166" s="305"/>
      <c r="K166" s="306"/>
    </row>
    <row r="167" spans="1:11" ht="15.75" x14ac:dyDescent="0.25">
      <c r="A167" s="304"/>
      <c r="B167" s="683"/>
      <c r="C167" s="683"/>
      <c r="D167" s="683"/>
      <c r="E167" s="683"/>
      <c r="F167" s="683"/>
      <c r="G167" s="276"/>
      <c r="H167" s="276"/>
      <c r="I167" s="305"/>
      <c r="J167" s="305"/>
      <c r="K167" s="306"/>
    </row>
    <row r="168" spans="1:11" ht="15.75" x14ac:dyDescent="0.25">
      <c r="A168" s="304"/>
      <c r="B168" s="683"/>
      <c r="C168" s="683"/>
      <c r="D168" s="683"/>
      <c r="E168" s="683"/>
      <c r="F168" s="683"/>
      <c r="G168" s="276"/>
      <c r="H168" s="276"/>
      <c r="I168" s="305"/>
      <c r="J168" s="305"/>
      <c r="K168" s="306"/>
    </row>
    <row r="169" spans="1:11" ht="15.75" x14ac:dyDescent="0.25">
      <c r="A169" s="304"/>
      <c r="B169" s="683"/>
      <c r="C169" s="683"/>
      <c r="D169" s="683"/>
      <c r="E169" s="683"/>
      <c r="F169" s="683"/>
      <c r="G169" s="276"/>
      <c r="H169" s="276"/>
      <c r="I169" s="305"/>
      <c r="J169" s="305"/>
      <c r="K169" s="306"/>
    </row>
    <row r="170" spans="1:11" ht="15.75" x14ac:dyDescent="0.25">
      <c r="A170" s="304"/>
      <c r="B170" s="683"/>
      <c r="C170" s="683"/>
      <c r="D170" s="683"/>
      <c r="E170" s="683"/>
      <c r="F170" s="683"/>
      <c r="G170" s="276"/>
      <c r="H170" s="276"/>
      <c r="I170" s="305"/>
      <c r="J170" s="305"/>
      <c r="K170" s="306"/>
    </row>
    <row r="171" spans="1:11" ht="15.75" x14ac:dyDescent="0.25">
      <c r="A171" s="304"/>
      <c r="B171" s="683"/>
      <c r="C171" s="683"/>
      <c r="D171" s="683"/>
      <c r="E171" s="683"/>
      <c r="F171" s="683"/>
      <c r="G171" s="276"/>
      <c r="H171" s="276"/>
      <c r="I171" s="305"/>
      <c r="J171" s="305"/>
      <c r="K171" s="306"/>
    </row>
    <row r="172" spans="1:11" ht="15.75" x14ac:dyDescent="0.25">
      <c r="A172" s="304"/>
      <c r="B172" s="683"/>
      <c r="C172" s="683"/>
      <c r="D172" s="683"/>
      <c r="E172" s="683"/>
      <c r="F172" s="683"/>
      <c r="G172" s="276"/>
      <c r="H172" s="276"/>
      <c r="I172" s="305"/>
      <c r="J172" s="305"/>
      <c r="K172" s="306"/>
    </row>
    <row r="173" spans="1:11" ht="15.75" x14ac:dyDescent="0.25">
      <c r="A173" s="304"/>
      <c r="B173" s="683"/>
      <c r="C173" s="683"/>
      <c r="D173" s="683"/>
      <c r="E173" s="683"/>
      <c r="F173" s="683"/>
      <c r="G173" s="276"/>
      <c r="H173" s="276"/>
      <c r="I173" s="305"/>
      <c r="J173" s="305"/>
      <c r="K173" s="306"/>
    </row>
    <row r="174" spans="1:11" ht="15.75" x14ac:dyDescent="0.25">
      <c r="A174" s="304"/>
      <c r="B174" s="683"/>
      <c r="C174" s="683"/>
      <c r="D174" s="683"/>
      <c r="E174" s="683"/>
      <c r="F174" s="683"/>
      <c r="G174" s="276"/>
      <c r="H174" s="276"/>
      <c r="I174" s="305"/>
      <c r="J174" s="305"/>
      <c r="K174" s="306"/>
    </row>
    <row r="175" spans="1:11" ht="15.75" x14ac:dyDescent="0.25">
      <c r="A175" s="304"/>
      <c r="B175" s="683"/>
      <c r="C175" s="683"/>
      <c r="D175" s="683"/>
      <c r="E175" s="683"/>
      <c r="F175" s="683"/>
      <c r="G175" s="276"/>
      <c r="H175" s="276"/>
      <c r="I175" s="305"/>
      <c r="J175" s="305"/>
      <c r="K175" s="306"/>
    </row>
    <row r="176" spans="1:11" ht="15.75" x14ac:dyDescent="0.25">
      <c r="A176" s="304"/>
      <c r="B176" s="683"/>
      <c r="C176" s="683"/>
      <c r="D176" s="683"/>
      <c r="E176" s="683"/>
      <c r="F176" s="683"/>
      <c r="G176" s="276"/>
      <c r="H176" s="276"/>
      <c r="I176" s="305"/>
      <c r="J176" s="305"/>
      <c r="K176" s="306"/>
    </row>
    <row r="177" spans="1:11" ht="15.75" x14ac:dyDescent="0.25">
      <c r="A177" s="304"/>
      <c r="B177" s="683"/>
      <c r="C177" s="683"/>
      <c r="D177" s="683"/>
      <c r="E177" s="683"/>
      <c r="F177" s="683"/>
      <c r="G177" s="276"/>
      <c r="H177" s="276"/>
      <c r="I177" s="305"/>
      <c r="J177" s="305"/>
      <c r="K177" s="306"/>
    </row>
    <row r="178" spans="1:11" ht="15.75" x14ac:dyDescent="0.25">
      <c r="A178" s="304"/>
      <c r="B178" s="683"/>
      <c r="C178" s="683"/>
      <c r="D178" s="683"/>
      <c r="E178" s="683"/>
      <c r="F178" s="683"/>
      <c r="G178" s="276"/>
      <c r="H178" s="276"/>
      <c r="I178" s="305"/>
      <c r="J178" s="305"/>
      <c r="K178" s="306"/>
    </row>
    <row r="179" spans="1:11" ht="15.75" x14ac:dyDescent="0.25">
      <c r="A179" s="304"/>
      <c r="B179" s="683"/>
      <c r="C179" s="683"/>
      <c r="D179" s="683"/>
      <c r="E179" s="683"/>
      <c r="F179" s="683"/>
      <c r="G179" s="276"/>
      <c r="H179" s="276"/>
      <c r="I179" s="305"/>
      <c r="J179" s="305"/>
      <c r="K179" s="306"/>
    </row>
    <row r="180" spans="1:11" ht="15.75" x14ac:dyDescent="0.25">
      <c r="A180" s="304"/>
      <c r="B180" s="683"/>
      <c r="C180" s="683"/>
      <c r="D180" s="683"/>
      <c r="E180" s="683"/>
      <c r="F180" s="683"/>
      <c r="G180" s="276"/>
      <c r="H180" s="276"/>
      <c r="I180" s="305"/>
      <c r="J180" s="305"/>
      <c r="K180" s="306"/>
    </row>
    <row r="181" spans="1:11" ht="15.75" x14ac:dyDescent="0.25">
      <c r="A181" s="304"/>
      <c r="B181" s="683"/>
      <c r="C181" s="683"/>
      <c r="D181" s="683"/>
      <c r="E181" s="683"/>
      <c r="F181" s="683"/>
      <c r="G181" s="276"/>
      <c r="H181" s="277"/>
      <c r="I181" s="251"/>
      <c r="J181" s="251"/>
      <c r="K181" s="252"/>
    </row>
    <row r="182" spans="1:11" ht="15.75" x14ac:dyDescent="0.25">
      <c r="A182" s="304"/>
      <c r="B182" s="683"/>
      <c r="C182" s="683"/>
      <c r="D182" s="683"/>
      <c r="E182" s="683"/>
      <c r="F182" s="683"/>
      <c r="G182" s="276"/>
      <c r="H182" s="277"/>
      <c r="I182" s="251"/>
      <c r="J182" s="251"/>
      <c r="K182" s="252"/>
    </row>
    <row r="183" spans="1:11" ht="15.75" x14ac:dyDescent="0.25">
      <c r="A183" s="304"/>
      <c r="B183" s="718"/>
      <c r="C183" s="718"/>
      <c r="D183" s="718"/>
      <c r="E183" s="718"/>
      <c r="F183" s="718"/>
      <c r="G183" s="277"/>
      <c r="H183" s="277"/>
      <c r="I183" s="251"/>
      <c r="J183" s="251"/>
      <c r="K183" s="252"/>
    </row>
    <row r="184" spans="1:11" ht="15.75" x14ac:dyDescent="0.25">
      <c r="A184" s="304"/>
      <c r="B184" s="683"/>
      <c r="C184" s="683"/>
      <c r="D184" s="683"/>
      <c r="E184" s="683"/>
      <c r="F184" s="683"/>
      <c r="G184" s="276"/>
      <c r="H184" s="276"/>
      <c r="I184" s="684"/>
      <c r="J184" s="685"/>
      <c r="K184" s="686"/>
    </row>
    <row r="185" spans="1:11" ht="15.75" x14ac:dyDescent="0.25">
      <c r="A185" s="304"/>
      <c r="B185" s="683"/>
      <c r="C185" s="683"/>
      <c r="D185" s="683"/>
      <c r="E185" s="683"/>
      <c r="F185" s="683"/>
      <c r="G185" s="276"/>
      <c r="H185" s="276"/>
      <c r="I185" s="691"/>
      <c r="J185" s="692"/>
      <c r="K185" s="693"/>
    </row>
    <row r="186" spans="1:11" ht="15.75" x14ac:dyDescent="0.25">
      <c r="A186" s="304"/>
      <c r="B186" s="683"/>
      <c r="C186" s="683"/>
      <c r="D186" s="683"/>
      <c r="E186" s="683"/>
      <c r="F186" s="683"/>
      <c r="G186" s="276"/>
      <c r="H186" s="276"/>
      <c r="I186" s="684"/>
      <c r="J186" s="685"/>
      <c r="K186" s="686"/>
    </row>
    <row r="187" spans="1:11" ht="15.75" x14ac:dyDescent="0.25">
      <c r="A187" s="304"/>
      <c r="B187" s="683"/>
      <c r="C187" s="683"/>
      <c r="D187" s="683"/>
      <c r="E187" s="683"/>
      <c r="F187" s="683"/>
      <c r="G187" s="276"/>
      <c r="H187" s="276"/>
      <c r="I187" s="684"/>
      <c r="J187" s="685"/>
      <c r="K187" s="686"/>
    </row>
    <row r="188" spans="1:11" ht="15.75" x14ac:dyDescent="0.25">
      <c r="A188" s="304"/>
      <c r="B188" s="683"/>
      <c r="C188" s="683"/>
      <c r="D188" s="683"/>
      <c r="E188" s="683"/>
      <c r="F188" s="683"/>
      <c r="G188" s="276"/>
      <c r="H188" s="276"/>
      <c r="I188" s="684"/>
      <c r="J188" s="685"/>
      <c r="K188" s="686"/>
    </row>
    <row r="189" spans="1:11" ht="15.75" x14ac:dyDescent="0.25">
      <c r="A189" s="304"/>
      <c r="B189" s="683"/>
      <c r="C189" s="683"/>
      <c r="D189" s="683"/>
      <c r="E189" s="683"/>
      <c r="F189" s="683"/>
      <c r="G189" s="276"/>
      <c r="H189" s="276"/>
      <c r="I189" s="684"/>
      <c r="J189" s="685"/>
      <c r="K189" s="686"/>
    </row>
    <row r="190" spans="1:11" ht="15.75" x14ac:dyDescent="0.25">
      <c r="A190" s="304"/>
      <c r="B190" s="683"/>
      <c r="C190" s="683"/>
      <c r="D190" s="683"/>
      <c r="E190" s="683"/>
      <c r="F190" s="683"/>
      <c r="G190" s="276"/>
      <c r="H190" s="276"/>
      <c r="I190" s="684"/>
      <c r="J190" s="685"/>
      <c r="K190" s="686"/>
    </row>
    <row r="191" spans="1:11" ht="15.75" x14ac:dyDescent="0.25">
      <c r="A191" s="304"/>
      <c r="B191" s="683"/>
      <c r="C191" s="683"/>
      <c r="D191" s="683"/>
      <c r="E191" s="683"/>
      <c r="F191" s="683"/>
      <c r="G191" s="276"/>
      <c r="H191" s="276"/>
      <c r="I191" s="684"/>
      <c r="J191" s="685"/>
      <c r="K191" s="686"/>
    </row>
    <row r="192" spans="1:11" ht="15.75" x14ac:dyDescent="0.25">
      <c r="A192" s="304"/>
      <c r="B192" s="683"/>
      <c r="C192" s="683"/>
      <c r="D192" s="683"/>
      <c r="E192" s="683"/>
      <c r="F192" s="683"/>
      <c r="G192" s="276"/>
      <c r="H192" s="276"/>
      <c r="I192" s="684"/>
      <c r="J192" s="685"/>
      <c r="K192" s="685"/>
    </row>
    <row r="193" spans="1:11" ht="15.75" x14ac:dyDescent="0.25">
      <c r="A193" s="304"/>
      <c r="B193" s="683"/>
      <c r="C193" s="683"/>
      <c r="D193" s="683"/>
      <c r="E193" s="683"/>
      <c r="F193" s="683"/>
      <c r="G193" s="276"/>
      <c r="H193" s="276"/>
      <c r="I193" s="684"/>
      <c r="J193" s="685"/>
      <c r="K193" s="685"/>
    </row>
    <row r="194" spans="1:11" ht="15.75" x14ac:dyDescent="0.25">
      <c r="A194" s="304"/>
      <c r="B194" s="683"/>
      <c r="C194" s="683"/>
      <c r="D194" s="683"/>
      <c r="E194" s="683"/>
      <c r="F194" s="683"/>
      <c r="G194" s="276"/>
      <c r="H194" s="276"/>
      <c r="I194" s="262"/>
      <c r="J194" s="262"/>
      <c r="K194" s="262"/>
    </row>
    <row r="195" spans="1:11" ht="15.75" x14ac:dyDescent="0.25">
      <c r="A195" s="304"/>
      <c r="B195" s="683"/>
      <c r="C195" s="683"/>
      <c r="D195" s="683"/>
      <c r="E195" s="683"/>
      <c r="F195" s="683"/>
      <c r="G195" s="276"/>
      <c r="H195" s="276"/>
      <c r="I195" s="262"/>
      <c r="J195" s="262"/>
      <c r="K195" s="262"/>
    </row>
    <row r="196" spans="1:11" ht="15.75" x14ac:dyDescent="0.25">
      <c r="A196" s="304"/>
      <c r="B196" s="683"/>
      <c r="C196" s="683"/>
      <c r="D196" s="683"/>
      <c r="E196" s="683"/>
      <c r="F196" s="683"/>
      <c r="G196" s="276"/>
      <c r="H196" s="276"/>
      <c r="I196" s="262"/>
      <c r="J196" s="262"/>
      <c r="K196" s="262"/>
    </row>
    <row r="197" spans="1:11" ht="15.75" x14ac:dyDescent="0.25">
      <c r="A197" s="304"/>
      <c r="B197" s="683"/>
      <c r="C197" s="683"/>
      <c r="D197" s="683"/>
      <c r="E197" s="683"/>
      <c r="F197" s="683"/>
      <c r="G197" s="276"/>
      <c r="H197" s="276"/>
      <c r="I197" s="262"/>
      <c r="J197" s="262"/>
      <c r="K197" s="262"/>
    </row>
    <row r="198" spans="1:11" ht="15.75" x14ac:dyDescent="0.25">
      <c r="A198" s="304"/>
      <c r="B198" s="683"/>
      <c r="C198" s="683"/>
      <c r="D198" s="683"/>
      <c r="E198" s="683"/>
      <c r="F198" s="683"/>
      <c r="G198" s="276"/>
      <c r="H198" s="276"/>
      <c r="I198" s="262"/>
      <c r="J198" s="262"/>
      <c r="K198" s="262"/>
    </row>
    <row r="199" spans="1:11" ht="15.75" x14ac:dyDescent="0.25">
      <c r="A199" s="304"/>
      <c r="B199" s="683"/>
      <c r="C199" s="683"/>
      <c r="D199" s="683"/>
      <c r="E199" s="683"/>
      <c r="F199" s="683"/>
      <c r="G199" s="276"/>
      <c r="H199" s="276"/>
      <c r="I199" s="262"/>
      <c r="J199" s="262"/>
      <c r="K199" s="262"/>
    </row>
    <row r="200" spans="1:11" ht="15.75" x14ac:dyDescent="0.25">
      <c r="A200" s="304"/>
      <c r="B200" s="683"/>
      <c r="C200" s="683"/>
      <c r="D200" s="683"/>
      <c r="E200" s="683"/>
      <c r="F200" s="683"/>
      <c r="G200" s="276"/>
      <c r="H200" s="276"/>
      <c r="I200" s="262"/>
      <c r="J200" s="262"/>
      <c r="K200" s="262"/>
    </row>
    <row r="201" spans="1:11" ht="15.75" x14ac:dyDescent="0.25">
      <c r="A201" s="304"/>
      <c r="B201" s="683"/>
      <c r="C201" s="683"/>
      <c r="D201" s="683"/>
      <c r="E201" s="683"/>
      <c r="F201" s="683"/>
      <c r="G201" s="276"/>
      <c r="H201" s="276"/>
      <c r="I201" s="262"/>
      <c r="J201" s="262"/>
      <c r="K201" s="262"/>
    </row>
    <row r="202" spans="1:11" ht="15.75" x14ac:dyDescent="0.25">
      <c r="A202" s="304"/>
      <c r="B202" s="683"/>
      <c r="C202" s="683"/>
      <c r="D202" s="683"/>
      <c r="E202" s="683"/>
      <c r="F202" s="683"/>
      <c r="G202" s="276"/>
      <c r="H202" s="276"/>
      <c r="I202" s="262"/>
      <c r="J202" s="262"/>
      <c r="K202" s="262"/>
    </row>
    <row r="203" spans="1:11" ht="15.75" x14ac:dyDescent="0.25">
      <c r="A203" s="304"/>
      <c r="B203" s="683"/>
      <c r="C203" s="683"/>
      <c r="D203" s="683"/>
      <c r="E203" s="683"/>
      <c r="F203" s="683"/>
      <c r="G203" s="276"/>
      <c r="H203" s="276"/>
      <c r="I203" s="262"/>
      <c r="J203" s="262"/>
      <c r="K203" s="262"/>
    </row>
    <row r="204" spans="1:11" ht="15.75" x14ac:dyDescent="0.25">
      <c r="A204" s="304"/>
      <c r="B204" s="683"/>
      <c r="C204" s="683"/>
      <c r="D204" s="683"/>
      <c r="E204" s="683"/>
      <c r="F204" s="683"/>
      <c r="G204" s="276"/>
      <c r="H204" s="276"/>
      <c r="I204" s="684"/>
      <c r="J204" s="685"/>
      <c r="K204" s="686"/>
    </row>
    <row r="205" spans="1:11" ht="15.75" x14ac:dyDescent="0.25">
      <c r="A205" s="304"/>
      <c r="B205" s="683"/>
      <c r="C205" s="683"/>
      <c r="D205" s="683"/>
      <c r="E205" s="683"/>
      <c r="F205" s="683"/>
      <c r="G205" s="276"/>
      <c r="H205" s="276"/>
      <c r="I205" s="684"/>
      <c r="J205" s="685"/>
      <c r="K205" s="686"/>
    </row>
    <row r="206" spans="1:11" ht="15.75" x14ac:dyDescent="0.25">
      <c r="A206" s="304"/>
      <c r="B206" s="683"/>
      <c r="C206" s="683"/>
      <c r="D206" s="683"/>
      <c r="E206" s="683"/>
      <c r="F206" s="683"/>
      <c r="G206" s="276"/>
      <c r="H206" s="276"/>
      <c r="I206" s="684"/>
      <c r="J206" s="685"/>
      <c r="K206" s="686"/>
    </row>
    <row r="207" spans="1:11" ht="15.75" x14ac:dyDescent="0.25">
      <c r="A207" s="304"/>
      <c r="B207" s="683"/>
      <c r="C207" s="683"/>
      <c r="D207" s="683"/>
      <c r="E207" s="683"/>
      <c r="F207" s="683"/>
      <c r="G207" s="276"/>
      <c r="H207" s="276"/>
      <c r="I207" s="684"/>
      <c r="J207" s="685"/>
      <c r="K207" s="686"/>
    </row>
    <row r="208" spans="1:11" ht="15.75" x14ac:dyDescent="0.25">
      <c r="A208" s="304"/>
      <c r="B208" s="683"/>
      <c r="C208" s="683"/>
      <c r="D208" s="683"/>
      <c r="E208" s="683"/>
      <c r="F208" s="683"/>
      <c r="G208" s="276"/>
      <c r="H208" s="276"/>
      <c r="I208" s="684"/>
      <c r="J208" s="685"/>
      <c r="K208" s="686"/>
    </row>
    <row r="209" spans="1:11" ht="15.75" x14ac:dyDescent="0.25">
      <c r="A209" s="304"/>
      <c r="B209" s="683"/>
      <c r="C209" s="683"/>
      <c r="D209" s="683"/>
      <c r="E209" s="683"/>
      <c r="F209" s="683"/>
      <c r="G209" s="276"/>
      <c r="H209" s="276"/>
      <c r="I209" s="684"/>
      <c r="J209" s="685"/>
      <c r="K209" s="686"/>
    </row>
    <row r="210" spans="1:11" ht="15.75" x14ac:dyDescent="0.25">
      <c r="A210" s="304"/>
      <c r="B210" s="687"/>
      <c r="C210" s="688"/>
      <c r="D210" s="688"/>
      <c r="E210" s="688"/>
      <c r="F210" s="689"/>
      <c r="G210" s="276"/>
      <c r="H210" s="276"/>
      <c r="I210" s="684"/>
      <c r="J210" s="685"/>
      <c r="K210" s="686"/>
    </row>
    <row r="211" spans="1:11" ht="15.75" x14ac:dyDescent="0.25">
      <c r="A211" s="304"/>
      <c r="B211" s="307"/>
      <c r="C211" s="271"/>
      <c r="D211" s="272"/>
      <c r="E211" s="272"/>
      <c r="F211" s="273"/>
      <c r="G211" s="276"/>
      <c r="H211" s="276"/>
      <c r="I211" s="684"/>
      <c r="J211" s="685"/>
      <c r="K211" s="686"/>
    </row>
    <row r="212" spans="1:11" ht="15.75" x14ac:dyDescent="0.25">
      <c r="A212" s="304"/>
      <c r="B212" s="683"/>
      <c r="C212" s="683"/>
      <c r="D212" s="683"/>
      <c r="E212" s="683"/>
      <c r="F212" s="683"/>
      <c r="G212" s="276"/>
      <c r="H212" s="276"/>
      <c r="I212" s="684"/>
      <c r="J212" s="685"/>
      <c r="K212" s="686"/>
    </row>
    <row r="213" spans="1:11" ht="15.75" x14ac:dyDescent="0.25">
      <c r="A213" s="304"/>
      <c r="B213" s="683"/>
      <c r="C213" s="683"/>
      <c r="D213" s="683"/>
      <c r="E213" s="683"/>
      <c r="F213" s="683"/>
      <c r="G213" s="276"/>
      <c r="H213" s="276"/>
      <c r="I213" s="684"/>
      <c r="J213" s="685"/>
      <c r="K213" s="686"/>
    </row>
    <row r="214" spans="1:11" ht="15.75" x14ac:dyDescent="0.25">
      <c r="A214" s="304"/>
      <c r="B214" s="683"/>
      <c r="C214" s="683"/>
      <c r="D214" s="683"/>
      <c r="E214" s="683"/>
      <c r="F214" s="683"/>
      <c r="G214" s="276"/>
      <c r="H214" s="276"/>
      <c r="I214" s="684"/>
      <c r="J214" s="685"/>
      <c r="K214" s="686"/>
    </row>
    <row r="215" spans="1:11" ht="15.75" x14ac:dyDescent="0.25">
      <c r="A215" s="304"/>
      <c r="B215" s="683"/>
      <c r="C215" s="683"/>
      <c r="D215" s="683"/>
      <c r="E215" s="683"/>
      <c r="F215" s="683"/>
      <c r="G215" s="276"/>
      <c r="H215" s="276"/>
      <c r="I215" s="684"/>
      <c r="J215" s="685"/>
      <c r="K215" s="686"/>
    </row>
    <row r="216" spans="1:11" ht="15.75" x14ac:dyDescent="0.25">
      <c r="A216" s="304"/>
      <c r="B216" s="683"/>
      <c r="C216" s="683"/>
      <c r="D216" s="683"/>
      <c r="E216" s="683"/>
      <c r="F216" s="683"/>
      <c r="G216" s="276"/>
      <c r="H216" s="276"/>
      <c r="I216" s="684"/>
      <c r="J216" s="685"/>
      <c r="K216" s="686"/>
    </row>
    <row r="217" spans="1:11" ht="15.75" x14ac:dyDescent="0.25">
      <c r="A217" s="304"/>
      <c r="B217" s="683"/>
      <c r="C217" s="683"/>
      <c r="D217" s="683"/>
      <c r="E217" s="683"/>
      <c r="F217" s="683"/>
      <c r="G217" s="276"/>
      <c r="H217" s="276"/>
      <c r="I217" s="684"/>
      <c r="J217" s="685"/>
      <c r="K217" s="686"/>
    </row>
    <row r="218" spans="1:11" ht="15.75" x14ac:dyDescent="0.25">
      <c r="A218" s="304"/>
      <c r="B218" s="683"/>
      <c r="C218" s="683"/>
      <c r="D218" s="683"/>
      <c r="E218" s="683"/>
      <c r="F218" s="683"/>
      <c r="G218" s="276"/>
      <c r="H218" s="276"/>
      <c r="I218" s="684"/>
      <c r="J218" s="685"/>
      <c r="K218" s="686"/>
    </row>
    <row r="219" spans="1:11" ht="15.75" x14ac:dyDescent="0.25">
      <c r="A219" s="304"/>
      <c r="B219" s="683"/>
      <c r="C219" s="683"/>
      <c r="D219" s="683"/>
      <c r="E219" s="683"/>
      <c r="F219" s="683"/>
      <c r="G219" s="276"/>
      <c r="H219" s="276"/>
      <c r="I219" s="684"/>
      <c r="J219" s="685"/>
      <c r="K219" s="686"/>
    </row>
    <row r="220" spans="1:11" ht="15.75" x14ac:dyDescent="0.25">
      <c r="A220" s="304"/>
      <c r="B220" s="683"/>
      <c r="C220" s="683"/>
      <c r="D220" s="683"/>
      <c r="E220" s="683"/>
      <c r="F220" s="683"/>
      <c r="G220" s="276"/>
      <c r="H220" s="276"/>
      <c r="I220" s="684"/>
      <c r="J220" s="685"/>
      <c r="K220" s="686"/>
    </row>
    <row r="221" spans="1:11" ht="15.75" x14ac:dyDescent="0.25">
      <c r="A221" s="304"/>
      <c r="B221" s="683"/>
      <c r="C221" s="683"/>
      <c r="D221" s="683"/>
      <c r="E221" s="683"/>
      <c r="F221" s="683"/>
      <c r="G221" s="276"/>
      <c r="H221" s="276"/>
      <c r="I221" s="684"/>
      <c r="J221" s="685"/>
      <c r="K221" s="686"/>
    </row>
    <row r="222" spans="1:11" ht="15.75" x14ac:dyDescent="0.25">
      <c r="A222" s="304"/>
      <c r="B222" s="683"/>
      <c r="C222" s="683"/>
      <c r="D222" s="683"/>
      <c r="E222" s="683"/>
      <c r="F222" s="683"/>
      <c r="G222" s="276"/>
      <c r="H222" s="276"/>
      <c r="I222" s="684"/>
      <c r="J222" s="685"/>
      <c r="K222" s="686"/>
    </row>
    <row r="223" spans="1:11" ht="15.75" x14ac:dyDescent="0.25">
      <c r="A223" s="304"/>
      <c r="B223" s="683"/>
      <c r="C223" s="683"/>
      <c r="D223" s="683"/>
      <c r="E223" s="683"/>
      <c r="F223" s="683"/>
      <c r="G223" s="276"/>
      <c r="H223" s="276"/>
      <c r="I223" s="684"/>
      <c r="J223" s="685"/>
      <c r="K223" s="686"/>
    </row>
    <row r="224" spans="1:11" ht="15.75" x14ac:dyDescent="0.25">
      <c r="A224" s="304"/>
      <c r="B224" s="683"/>
      <c r="C224" s="683"/>
      <c r="D224" s="683"/>
      <c r="E224" s="683"/>
      <c r="F224" s="683"/>
      <c r="G224" s="276"/>
      <c r="H224" s="276"/>
      <c r="I224" s="690"/>
      <c r="J224" s="690"/>
      <c r="K224" s="690"/>
    </row>
    <row r="225" spans="1:11" ht="15.75" x14ac:dyDescent="0.25">
      <c r="A225" s="304"/>
      <c r="B225" s="687"/>
      <c r="C225" s="688"/>
      <c r="D225" s="688"/>
      <c r="E225" s="688"/>
      <c r="F225" s="689"/>
      <c r="G225" s="276"/>
      <c r="H225" s="276"/>
      <c r="I225" s="690"/>
      <c r="J225" s="690"/>
      <c r="K225" s="690"/>
    </row>
    <row r="226" spans="1:11" ht="15.75" x14ac:dyDescent="0.25">
      <c r="A226" s="304"/>
      <c r="B226" s="687"/>
      <c r="C226" s="688"/>
      <c r="D226" s="688"/>
      <c r="E226" s="688"/>
      <c r="F226" s="689"/>
      <c r="G226" s="276"/>
      <c r="H226" s="276"/>
      <c r="I226" s="690"/>
      <c r="J226" s="690"/>
      <c r="K226" s="690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topLeftCell="A132"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719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19"/>
    </row>
    <row r="3" spans="1:5" x14ac:dyDescent="0.25">
      <c r="A3" s="720" t="s">
        <v>126</v>
      </c>
      <c r="B3" s="720"/>
      <c r="C3" s="720"/>
      <c r="D3" s="720"/>
      <c r="E3" s="720"/>
    </row>
    <row r="4" spans="1:5" ht="13.5" customHeight="1" x14ac:dyDescent="0.25">
      <c r="A4" s="721" t="s">
        <v>150</v>
      </c>
      <c r="B4" s="721"/>
      <c r="C4" s="721"/>
      <c r="D4" s="721"/>
      <c r="E4" s="721"/>
    </row>
    <row r="5" spans="1:5" ht="60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37.15" customHeight="1" x14ac:dyDescent="0.25">
      <c r="A7" s="729" t="s">
        <v>152</v>
      </c>
      <c r="B7" s="728" t="s">
        <v>153</v>
      </c>
      <c r="C7" s="722" t="s">
        <v>132</v>
      </c>
      <c r="D7" s="723"/>
      <c r="E7" s="724"/>
    </row>
    <row r="8" spans="1:5" ht="14.45" customHeight="1" x14ac:dyDescent="0.25">
      <c r="A8" s="730"/>
      <c r="B8" s="728"/>
      <c r="C8" s="725" t="s">
        <v>133</v>
      </c>
      <c r="D8" s="726"/>
      <c r="E8" s="727"/>
    </row>
    <row r="9" spans="1:5" ht="12" customHeight="1" x14ac:dyDescent="0.25">
      <c r="A9" s="730"/>
      <c r="B9" s="728"/>
      <c r="C9" s="108" t="s">
        <v>140</v>
      </c>
      <c r="D9" s="132" t="s">
        <v>134</v>
      </c>
      <c r="E9" s="232">
        <f>'патриотика0,3664'!D25</f>
        <v>2.0518399999999999</v>
      </c>
    </row>
    <row r="10" spans="1:5" ht="12" customHeight="1" x14ac:dyDescent="0.25">
      <c r="A10" s="730"/>
      <c r="B10" s="728"/>
      <c r="C10" s="108" t="s">
        <v>93</v>
      </c>
      <c r="D10" s="133" t="s">
        <v>134</v>
      </c>
      <c r="E10" s="232">
        <f>'патриотика0,3664'!D24</f>
        <v>0.3664</v>
      </c>
    </row>
    <row r="11" spans="1:5" ht="12" customHeight="1" x14ac:dyDescent="0.25">
      <c r="A11" s="730"/>
      <c r="B11" s="728"/>
      <c r="C11" s="740" t="s">
        <v>144</v>
      </c>
      <c r="D11" s="741"/>
      <c r="E11" s="742"/>
    </row>
    <row r="12" spans="1:5" ht="40.15" customHeight="1" x14ac:dyDescent="0.25">
      <c r="A12" s="730"/>
      <c r="B12" s="728"/>
      <c r="C12" s="120" t="s">
        <v>315</v>
      </c>
      <c r="D12" s="100" t="s">
        <v>39</v>
      </c>
      <c r="E12" s="231">
        <f>'патриотика0,3664'!E46</f>
        <v>0.3664</v>
      </c>
    </row>
    <row r="13" spans="1:5" ht="25.5" customHeight="1" x14ac:dyDescent="0.25">
      <c r="A13" s="730"/>
      <c r="B13" s="728"/>
      <c r="C13" s="120" t="s">
        <v>316</v>
      </c>
      <c r="D13" s="100" t="s">
        <v>39</v>
      </c>
      <c r="E13" s="231">
        <f>'патриотика0,3664'!E47</f>
        <v>0.3664</v>
      </c>
    </row>
    <row r="14" spans="1:5" ht="22.9" customHeight="1" x14ac:dyDescent="0.25">
      <c r="A14" s="730"/>
      <c r="B14" s="728"/>
      <c r="C14" s="120" t="s">
        <v>317</v>
      </c>
      <c r="D14" s="100" t="s">
        <v>39</v>
      </c>
      <c r="E14" s="231">
        <f>'патриотика0,3664'!E48</f>
        <v>0.3664</v>
      </c>
    </row>
    <row r="15" spans="1:5" ht="27" customHeight="1" x14ac:dyDescent="0.25">
      <c r="A15" s="730"/>
      <c r="B15" s="728"/>
      <c r="C15" s="743" t="s">
        <v>145</v>
      </c>
      <c r="D15" s="744"/>
      <c r="E15" s="745"/>
    </row>
    <row r="16" spans="1:5" ht="30" hidden="1" customHeight="1" x14ac:dyDescent="0.25">
      <c r="A16" s="730"/>
      <c r="B16" s="728"/>
      <c r="C16" s="129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100"/>
      <c r="E16" s="90"/>
    </row>
    <row r="17" spans="1:5" ht="12" customHeight="1" x14ac:dyDescent="0.25">
      <c r="A17" s="730"/>
      <c r="B17" s="728"/>
      <c r="C17" s="129" t="str">
        <f>'патриотика0,3664'!A57</f>
        <v>Проезд детей</v>
      </c>
      <c r="D17" s="213" t="s">
        <v>84</v>
      </c>
      <c r="E17" s="90">
        <f>'патриотика0,3664'!E57</f>
        <v>4</v>
      </c>
    </row>
    <row r="18" spans="1:5" ht="12" customHeight="1" x14ac:dyDescent="0.25">
      <c r="A18" s="730"/>
      <c r="B18" s="728"/>
      <c r="C18" s="129" t="str">
        <f>'патриотика0,3664'!A58</f>
        <v xml:space="preserve">Проживание детей  </v>
      </c>
      <c r="D18" s="245" t="s">
        <v>84</v>
      </c>
      <c r="E18" s="90">
        <f>'патриотика0,3664'!E58</f>
        <v>6</v>
      </c>
    </row>
    <row r="19" spans="1:5" ht="12" customHeight="1" x14ac:dyDescent="0.25">
      <c r="A19" s="730"/>
      <c r="B19" s="728"/>
      <c r="C19" s="129" t="str">
        <f>'патриотика0,3664'!A59</f>
        <v xml:space="preserve">Суточные детей </v>
      </c>
      <c r="D19" s="245" t="s">
        <v>84</v>
      </c>
      <c r="E19" s="90">
        <f>'патриотика0,3664'!E59</f>
        <v>8</v>
      </c>
    </row>
    <row r="20" spans="1:5" ht="12" customHeight="1" x14ac:dyDescent="0.25">
      <c r="A20" s="730"/>
      <c r="B20" s="728"/>
      <c r="C20" s="129" t="str">
        <f>'патриотика0,3664'!A60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245" t="s">
        <v>84</v>
      </c>
      <c r="E20" s="90">
        <f>'патриотика0,3664'!E60</f>
        <v>0</v>
      </c>
    </row>
    <row r="21" spans="1:5" ht="12" customHeight="1" x14ac:dyDescent="0.25">
      <c r="A21" s="730"/>
      <c r="B21" s="728"/>
      <c r="C21" s="129" t="str">
        <f>'патриотика0,3664'!A61</f>
        <v>Проезд детей (10 детей)</v>
      </c>
      <c r="D21" s="245" t="s">
        <v>84</v>
      </c>
      <c r="E21" s="90">
        <f>'патриотика0,3664'!E61</f>
        <v>20</v>
      </c>
    </row>
    <row r="22" spans="1:5" ht="12" customHeight="1" x14ac:dyDescent="0.25">
      <c r="A22" s="730"/>
      <c r="B22" s="728"/>
      <c r="C22" s="129" t="str">
        <f>'патриотика0,3664'!A62</f>
        <v>Суточные детей (10 детей)</v>
      </c>
      <c r="D22" s="245" t="s">
        <v>84</v>
      </c>
      <c r="E22" s="90">
        <f>'патриотика0,3664'!E62</f>
        <v>100</v>
      </c>
    </row>
    <row r="23" spans="1:5" ht="12" customHeight="1" x14ac:dyDescent="0.25">
      <c r="A23" s="730"/>
      <c r="B23" s="728"/>
      <c r="C23" s="129" t="str">
        <f>'патриотика0,3664'!A63</f>
        <v>Поисковая экспедиция</v>
      </c>
      <c r="D23" s="245" t="s">
        <v>84</v>
      </c>
      <c r="E23" s="90">
        <f>'патриотика0,3664'!E63</f>
        <v>0</v>
      </c>
    </row>
    <row r="24" spans="1:5" ht="12" customHeight="1" x14ac:dyDescent="0.25">
      <c r="A24" s="730"/>
      <c r="B24" s="728"/>
      <c r="C24" s="129" t="str">
        <f>'патриотика0,3664'!A64</f>
        <v xml:space="preserve">Проезд детей </v>
      </c>
      <c r="D24" s="245" t="s">
        <v>84</v>
      </c>
      <c r="E24" s="90">
        <f>'патриотика0,3664'!E64</f>
        <v>8</v>
      </c>
    </row>
    <row r="25" spans="1:5" ht="12" customHeight="1" x14ac:dyDescent="0.25">
      <c r="A25" s="730"/>
      <c r="B25" s="728"/>
      <c r="C25" s="129" t="str">
        <f>'патриотика0,3664'!A65</f>
        <v xml:space="preserve">Суточные детей </v>
      </c>
      <c r="D25" s="245" t="s">
        <v>84</v>
      </c>
      <c r="E25" s="90">
        <f>'патриотика0,3664'!E65</f>
        <v>80</v>
      </c>
    </row>
    <row r="26" spans="1:5" ht="12" customHeight="1" x14ac:dyDescent="0.25">
      <c r="A26" s="730"/>
      <c r="B26" s="728"/>
      <c r="C26" s="129" t="str">
        <f>'патриотика0,3664'!A66</f>
        <v>Участие в Слете актива движения ЮНАРМИЯ в ЦДП "Юнармия" (п. Емельяново)</v>
      </c>
      <c r="D26" s="245" t="s">
        <v>84</v>
      </c>
      <c r="E26" s="90">
        <f>'патриотика0,3664'!E66</f>
        <v>0</v>
      </c>
    </row>
    <row r="27" spans="1:5" ht="12" customHeight="1" x14ac:dyDescent="0.25">
      <c r="A27" s="730"/>
      <c r="B27" s="728"/>
      <c r="C27" s="129" t="str">
        <f>'патриотика0,3664'!A67</f>
        <v>Проезд детей</v>
      </c>
      <c r="D27" s="245" t="s">
        <v>84</v>
      </c>
      <c r="E27" s="90">
        <f>'патриотика0,3664'!E67</f>
        <v>8</v>
      </c>
    </row>
    <row r="28" spans="1:5" ht="12" customHeight="1" x14ac:dyDescent="0.25">
      <c r="A28" s="730"/>
      <c r="B28" s="728"/>
      <c r="C28" s="129" t="str">
        <f>'патриотика0,3664'!A68</f>
        <v xml:space="preserve">Суточные детей </v>
      </c>
      <c r="D28" s="245" t="s">
        <v>84</v>
      </c>
      <c r="E28" s="90">
        <f>'патриотика0,3664'!E68</f>
        <v>8</v>
      </c>
    </row>
    <row r="29" spans="1:5" ht="12" customHeight="1" x14ac:dyDescent="0.25">
      <c r="A29" s="730"/>
      <c r="B29" s="728"/>
      <c r="C29" s="129" t="str">
        <f>'патриотика0,3664'!A69</f>
        <v>Участие молодежи Северо-Енисейского района в Российском патриотическом фестивале в г. Красноярск</v>
      </c>
      <c r="D29" s="245" t="s">
        <v>84</v>
      </c>
      <c r="E29" s="90">
        <f>'патриотика0,3664'!E69</f>
        <v>0</v>
      </c>
    </row>
    <row r="30" spans="1:5" ht="12" customHeight="1" x14ac:dyDescent="0.25">
      <c r="A30" s="730"/>
      <c r="B30" s="728"/>
      <c r="C30" s="129" t="str">
        <f>'патриотика0,3664'!A70</f>
        <v>Проезд детей</v>
      </c>
      <c r="D30" s="245" t="s">
        <v>84</v>
      </c>
      <c r="E30" s="90">
        <f>'патриотика0,3664'!E70</f>
        <v>4</v>
      </c>
    </row>
    <row r="31" spans="1:5" ht="12" customHeight="1" x14ac:dyDescent="0.25">
      <c r="A31" s="730"/>
      <c r="B31" s="728"/>
      <c r="C31" s="129" t="str">
        <f>'патриотика0,3664'!A71</f>
        <v>Проживание детей 2 детей</v>
      </c>
      <c r="D31" s="245" t="s">
        <v>84</v>
      </c>
      <c r="E31" s="90">
        <f>'патриотика0,3664'!E71</f>
        <v>8</v>
      </c>
    </row>
    <row r="32" spans="1:5" ht="12" customHeight="1" x14ac:dyDescent="0.25">
      <c r="A32" s="730"/>
      <c r="B32" s="728"/>
      <c r="C32" s="129" t="str">
        <f>'патриотика0,3664'!A72</f>
        <v>Суточные детей 2</v>
      </c>
      <c r="D32" s="245" t="s">
        <v>84</v>
      </c>
      <c r="E32" s="90">
        <f>'патриотика0,3664'!E72</f>
        <v>18</v>
      </c>
    </row>
    <row r="33" spans="1:5" ht="12" customHeight="1" x14ac:dyDescent="0.25">
      <c r="A33" s="730"/>
      <c r="B33" s="728"/>
      <c r="C33" s="129" t="str">
        <f>'патриотика0,3664'!A73</f>
        <v xml:space="preserve">Военно-спортивная игра «Сибирский щит: Орленок». Участие в Зональном этапе. </v>
      </c>
      <c r="D33" s="245" t="s">
        <v>84</v>
      </c>
      <c r="E33" s="90">
        <f>'патриотика0,3664'!E73</f>
        <v>0</v>
      </c>
    </row>
    <row r="34" spans="1:5" ht="12" customHeight="1" x14ac:dyDescent="0.25">
      <c r="A34" s="730"/>
      <c r="B34" s="728"/>
      <c r="C34" s="129" t="str">
        <f>'патриотика0,3664'!A74</f>
        <v>Проезд детей</v>
      </c>
      <c r="D34" s="245" t="s">
        <v>84</v>
      </c>
      <c r="E34" s="90">
        <f>'патриотика0,3664'!E74</f>
        <v>20</v>
      </c>
    </row>
    <row r="35" spans="1:5" ht="12" customHeight="1" x14ac:dyDescent="0.25">
      <c r="A35" s="730"/>
      <c r="B35" s="728"/>
      <c r="C35" s="129" t="str">
        <f>'патриотика0,3664'!A75</f>
        <v>Проживание детей 10 детей</v>
      </c>
      <c r="D35" s="245" t="s">
        <v>84</v>
      </c>
      <c r="E35" s="90">
        <f>'патриотика0,3664'!E75</f>
        <v>40</v>
      </c>
    </row>
    <row r="36" spans="1:5" ht="12" customHeight="1" x14ac:dyDescent="0.25">
      <c r="A36" s="730"/>
      <c r="B36" s="728"/>
      <c r="C36" s="129" t="str">
        <f>'патриотика0,3664'!A76</f>
        <v>Суточные детей 10</v>
      </c>
      <c r="D36" s="245" t="s">
        <v>84</v>
      </c>
      <c r="E36" s="90">
        <f>'патриотика0,3664'!E76</f>
        <v>40</v>
      </c>
    </row>
    <row r="37" spans="1:5" ht="12" customHeight="1" x14ac:dyDescent="0.25">
      <c r="A37" s="730"/>
      <c r="B37" s="728"/>
      <c r="C37" s="129" t="str">
        <f>'патриотика0,3664'!A77</f>
        <v>Экипировка и форма для Юнармии</v>
      </c>
      <c r="D37" s="245" t="s">
        <v>84</v>
      </c>
      <c r="E37" s="90">
        <f>'патриотика0,3664'!E77</f>
        <v>30</v>
      </c>
    </row>
    <row r="38" spans="1:5" ht="12" customHeight="1" x14ac:dyDescent="0.25">
      <c r="A38" s="730"/>
      <c r="B38" s="728"/>
      <c r="C38" s="129" t="str">
        <f>'патриотика0,3664'!A78</f>
        <v>Расходные материалы к мероприятиям</v>
      </c>
      <c r="D38" s="245" t="s">
        <v>84</v>
      </c>
      <c r="E38" s="90">
        <f>'патриотика0,3664'!E78</f>
        <v>124</v>
      </c>
    </row>
    <row r="39" spans="1:5" ht="12" customHeight="1" x14ac:dyDescent="0.25">
      <c r="A39" s="730"/>
      <c r="B39" s="728"/>
      <c r="C39" s="129" t="str">
        <f>'патриотика0,3664'!A79</f>
        <v>Наградная продукция к мероприятиям</v>
      </c>
      <c r="D39" s="245" t="s">
        <v>84</v>
      </c>
      <c r="E39" s="90">
        <f>'патриотика0,3664'!E79</f>
        <v>120</v>
      </c>
    </row>
    <row r="40" spans="1:5" ht="12" customHeight="1" x14ac:dyDescent="0.25">
      <c r="A40" s="730"/>
      <c r="B40" s="728"/>
      <c r="C40" s="129" t="str">
        <f>'патриотика0,3664'!A80</f>
        <v>Георгиевская лента (бабина)</v>
      </c>
      <c r="D40" s="245" t="s">
        <v>84</v>
      </c>
      <c r="E40" s="90">
        <f>'патриотика0,3664'!E80</f>
        <v>0</v>
      </c>
    </row>
    <row r="41" spans="1:5" ht="12" customHeight="1" x14ac:dyDescent="0.25">
      <c r="A41" s="730"/>
      <c r="B41" s="728"/>
      <c r="C41" s="129" t="str">
        <f>'патриотика0,3664'!A81</f>
        <v>Лампада с вкладышем</v>
      </c>
      <c r="D41" s="245" t="s">
        <v>84</v>
      </c>
      <c r="E41" s="90">
        <f>'патриотика0,3664'!E81</f>
        <v>0</v>
      </c>
    </row>
    <row r="42" spans="1:5" ht="12" customHeight="1" x14ac:dyDescent="0.25">
      <c r="A42" s="730"/>
      <c r="B42" s="728"/>
      <c r="C42" s="129" t="str">
        <f>'патриотика0,3664'!A82</f>
        <v>Брусок 25*25*100</v>
      </c>
      <c r="D42" s="245" t="s">
        <v>84</v>
      </c>
      <c r="E42" s="90">
        <f>'патриотика0,3664'!E82</f>
        <v>0</v>
      </c>
    </row>
    <row r="43" spans="1:5" ht="12" customHeight="1" x14ac:dyDescent="0.25">
      <c r="A43" s="730"/>
      <c r="B43" s="728"/>
      <c r="C43" s="129" t="str">
        <f>'патриотика0,3664'!A83</f>
        <v>Наградная продукция к мероприям</v>
      </c>
      <c r="D43" s="245" t="s">
        <v>84</v>
      </c>
      <c r="E43" s="90">
        <f>'патриотика0,3664'!E83</f>
        <v>0</v>
      </c>
    </row>
    <row r="44" spans="1:5" ht="12" hidden="1" customHeight="1" x14ac:dyDescent="0.25">
      <c r="A44" s="730"/>
      <c r="B44" s="728"/>
      <c r="C44" s="129" t="e">
        <f>'патриотика0,3664'!#REF!</f>
        <v>#REF!</v>
      </c>
      <c r="D44" s="245" t="s">
        <v>84</v>
      </c>
      <c r="E44" s="90" t="e">
        <f>'патриотика0,3664'!#REF!</f>
        <v>#REF!</v>
      </c>
    </row>
    <row r="45" spans="1:5" ht="12" hidden="1" customHeight="1" x14ac:dyDescent="0.25">
      <c r="A45" s="730"/>
      <c r="B45" s="728"/>
      <c r="C45" s="129" t="e">
        <f>'патриотика0,3664'!#REF!</f>
        <v>#REF!</v>
      </c>
      <c r="D45" s="245" t="s">
        <v>84</v>
      </c>
      <c r="E45" s="90" t="e">
        <f>'патриотика0,3664'!#REF!</f>
        <v>#REF!</v>
      </c>
    </row>
    <row r="46" spans="1:5" ht="12" hidden="1" customHeight="1" x14ac:dyDescent="0.25">
      <c r="A46" s="730"/>
      <c r="B46" s="728"/>
      <c r="C46" s="129">
        <f>'патриотика0,3664'!A84</f>
        <v>0</v>
      </c>
      <c r="D46" s="245" t="s">
        <v>84</v>
      </c>
      <c r="E46" s="265"/>
    </row>
    <row r="47" spans="1:5" ht="12" hidden="1" customHeight="1" x14ac:dyDescent="0.25">
      <c r="A47" s="730"/>
      <c r="B47" s="728"/>
      <c r="C47" s="129">
        <f>'патриотика0,3664'!A85</f>
        <v>0</v>
      </c>
      <c r="D47" s="245" t="s">
        <v>84</v>
      </c>
      <c r="E47" s="265"/>
    </row>
    <row r="48" spans="1:5" ht="12" hidden="1" customHeight="1" x14ac:dyDescent="0.25">
      <c r="A48" s="730"/>
      <c r="B48" s="728"/>
      <c r="C48" s="129">
        <f>'патриотика0,3664'!A86</f>
        <v>0</v>
      </c>
      <c r="D48" s="245" t="s">
        <v>84</v>
      </c>
      <c r="E48" s="265"/>
    </row>
    <row r="49" spans="1:5" ht="12" hidden="1" customHeight="1" x14ac:dyDescent="0.25">
      <c r="A49" s="730"/>
      <c r="B49" s="728"/>
      <c r="C49" s="129">
        <f>'патриотика0,3664'!A87</f>
        <v>0</v>
      </c>
      <c r="D49" s="245" t="s">
        <v>84</v>
      </c>
      <c r="E49" s="265"/>
    </row>
    <row r="50" spans="1:5" ht="26.45" customHeight="1" x14ac:dyDescent="0.25">
      <c r="A50" s="730"/>
      <c r="B50" s="728"/>
      <c r="C50" s="731" t="s">
        <v>135</v>
      </c>
      <c r="D50" s="732"/>
      <c r="E50" s="733"/>
    </row>
    <row r="51" spans="1:5" ht="14.45" customHeight="1" x14ac:dyDescent="0.25">
      <c r="A51" s="730"/>
      <c r="B51" s="728"/>
      <c r="C51" s="731" t="s">
        <v>136</v>
      </c>
      <c r="D51" s="732"/>
      <c r="E51" s="733"/>
    </row>
    <row r="52" spans="1:5" ht="14.45" customHeight="1" x14ac:dyDescent="0.25">
      <c r="A52" s="730"/>
      <c r="B52" s="728"/>
      <c r="C52" s="134" t="str">
        <f>'натур показатели инновации+добр'!C35</f>
        <v>Теплоэнергия</v>
      </c>
      <c r="D52" s="135" t="str">
        <f>'натур показатели инновации+добр'!D35</f>
        <v>Гкал</v>
      </c>
      <c r="E52" s="136">
        <f>'патриотика0,3664'!D127</f>
        <v>20.152000000000001</v>
      </c>
    </row>
    <row r="53" spans="1:5" ht="14.45" customHeight="1" x14ac:dyDescent="0.25">
      <c r="A53" s="730"/>
      <c r="B53" s="728"/>
      <c r="C53" s="134" t="str">
        <f>'натур показатели инновации+добр'!C36</f>
        <v xml:space="preserve">Водоснабжение </v>
      </c>
      <c r="D53" s="135" t="str">
        <f>'натур показатели инновации+добр'!D36</f>
        <v>м2</v>
      </c>
      <c r="E53" s="136">
        <f>'патриотика0,3664'!D128</f>
        <v>38.948320000000002</v>
      </c>
    </row>
    <row r="54" spans="1:5" ht="14.45" customHeight="1" x14ac:dyDescent="0.25">
      <c r="A54" s="730"/>
      <c r="B54" s="728"/>
      <c r="C54" s="134" t="str">
        <f>'натур показатели инновации+добр'!C37</f>
        <v>Водоотведение (септик)</v>
      </c>
      <c r="D54" s="135" t="str">
        <f>'натур показатели инновации+добр'!D37</f>
        <v>м3</v>
      </c>
      <c r="E54" s="136">
        <f>'патриотика0,3664'!D129</f>
        <v>1.0992</v>
      </c>
    </row>
    <row r="55" spans="1:5" ht="14.45" customHeight="1" x14ac:dyDescent="0.25">
      <c r="A55" s="730"/>
      <c r="B55" s="728"/>
      <c r="C55" s="134" t="str">
        <f>'натур показатели инновации+добр'!C38</f>
        <v>Электроэнергия</v>
      </c>
      <c r="D55" s="135" t="str">
        <f>'натур показатели инновации+добр'!D38</f>
        <v>МВт час.</v>
      </c>
      <c r="E55" s="136">
        <f>'патриотика0,3664'!D130</f>
        <v>2.1983999999999999</v>
      </c>
    </row>
    <row r="56" spans="1:5" ht="14.45" customHeight="1" x14ac:dyDescent="0.25">
      <c r="A56" s="730"/>
      <c r="B56" s="728"/>
      <c r="C56" s="134" t="str">
        <f>'натур показатели инновации+добр'!C39</f>
        <v>ТКО</v>
      </c>
      <c r="D56" s="135" t="str">
        <f>'натур показатели инновации+добр'!D39</f>
        <v>договор</v>
      </c>
      <c r="E56" s="136">
        <f>'патриотика0,3664'!D131</f>
        <v>2.9312</v>
      </c>
    </row>
    <row r="57" spans="1:5" ht="14.45" customHeight="1" x14ac:dyDescent="0.25">
      <c r="A57" s="730"/>
      <c r="B57" s="728"/>
      <c r="C57" s="134" t="str">
        <f>'натур показатели инновации+добр'!C40</f>
        <v>Электроэнергия (резерв)</v>
      </c>
      <c r="D57" s="135" t="str">
        <f>'натур показатели инновации+добр'!D40</f>
        <v>МВт час.</v>
      </c>
      <c r="E57" s="136">
        <f>'патриотика0,3664'!D132</f>
        <v>1.8320000000000001</v>
      </c>
    </row>
    <row r="58" spans="1:5" ht="39" customHeight="1" x14ac:dyDescent="0.25">
      <c r="A58" s="730"/>
      <c r="B58" s="728"/>
      <c r="C58" s="737" t="s">
        <v>137</v>
      </c>
      <c r="D58" s="738"/>
      <c r="E58" s="739"/>
    </row>
    <row r="59" spans="1:5" ht="23.25" customHeight="1" x14ac:dyDescent="0.25">
      <c r="A59" s="730"/>
      <c r="B59" s="728"/>
      <c r="C59" s="137" t="str">
        <f>'патриотика0,3664'!A177</f>
        <v xml:space="preserve">Мониторинг систем пожарной сигнализации  </v>
      </c>
      <c r="D59" s="257" t="str">
        <f>'патриотика0,3664'!B177</f>
        <v>договор</v>
      </c>
      <c r="E59" s="257">
        <f>'патриотика0,3664'!D177</f>
        <v>4.3967999999999998</v>
      </c>
    </row>
    <row r="60" spans="1:5" ht="22.5" customHeight="1" x14ac:dyDescent="0.25">
      <c r="A60" s="730"/>
      <c r="B60" s="728"/>
      <c r="C60" s="137" t="str">
        <f>'патриотика0,3664'!A178</f>
        <v xml:space="preserve">Уборка территории от снега </v>
      </c>
      <c r="D60" s="257" t="str">
        <f>'патриотика0,3664'!B178</f>
        <v>договор</v>
      </c>
      <c r="E60" s="257">
        <f>'патриотика0,3664'!D178</f>
        <v>0.73280000000000001</v>
      </c>
    </row>
    <row r="61" spans="1:5" ht="15" customHeight="1" x14ac:dyDescent="0.25">
      <c r="A61" s="730"/>
      <c r="B61" s="728"/>
      <c r="C61" s="137" t="str">
        <f>'патриотика0,3664'!A179</f>
        <v>Профилактическая дезинфекция</v>
      </c>
      <c r="D61" s="257" t="str">
        <f>'патриотика0,3664'!B179</f>
        <v>договор</v>
      </c>
      <c r="E61" s="257">
        <f>'патриотика0,3664'!D179</f>
        <v>0.3664</v>
      </c>
    </row>
    <row r="62" spans="1:5" ht="15" customHeight="1" x14ac:dyDescent="0.25">
      <c r="A62" s="730"/>
      <c r="B62" s="728"/>
      <c r="C62" s="137" t="str">
        <f>'патриотика0,3664'!A180</f>
        <v>Обслуживание системы видеонаблюдения</v>
      </c>
      <c r="D62" s="257" t="str">
        <f>'патриотика0,3664'!B180</f>
        <v>договор</v>
      </c>
      <c r="E62" s="257">
        <f>'патриотика0,3664'!D180</f>
        <v>4.3967999999999998</v>
      </c>
    </row>
    <row r="63" spans="1:5" ht="15" customHeight="1" x14ac:dyDescent="0.25">
      <c r="A63" s="730"/>
      <c r="B63" s="728"/>
      <c r="C63" s="137" t="str">
        <f>'патриотика0,3664'!A181</f>
        <v>Комплексное обслуживание системы тепловодоснабжения и конструктивных элементов здания</v>
      </c>
      <c r="D63" s="257" t="str">
        <f>'патриотика0,3664'!B181</f>
        <v>договор</v>
      </c>
      <c r="E63" s="257">
        <f>'патриотика0,3664'!D181</f>
        <v>0.3664</v>
      </c>
    </row>
    <row r="64" spans="1:5" ht="15" customHeight="1" x14ac:dyDescent="0.25">
      <c r="A64" s="730"/>
      <c r="B64" s="728"/>
      <c r="C64" s="137" t="str">
        <f>'патриотика0,3664'!A182</f>
        <v>Договор осмотр технического состояния автомобиля</v>
      </c>
      <c r="D64" s="257" t="str">
        <f>'патриотика0,3664'!B182</f>
        <v>договор</v>
      </c>
      <c r="E64" s="257">
        <f>'патриотика0,3664'!D182</f>
        <v>54.96</v>
      </c>
    </row>
    <row r="65" spans="1:5" ht="15" customHeight="1" x14ac:dyDescent="0.25">
      <c r="A65" s="730"/>
      <c r="B65" s="728"/>
      <c r="C65" s="137" t="str">
        <f>'патриотика0,3664'!A183</f>
        <v>Техническое обслуживание систем пожарной сигнализации</v>
      </c>
      <c r="D65" s="257" t="str">
        <f>'патриотика0,3664'!B183</f>
        <v>договор</v>
      </c>
      <c r="E65" s="257">
        <f>'патриотика0,3664'!D183</f>
        <v>4.3967999999999998</v>
      </c>
    </row>
    <row r="66" spans="1:5" ht="15" customHeight="1" x14ac:dyDescent="0.25">
      <c r="A66" s="730"/>
      <c r="B66" s="728"/>
      <c r="C66" s="137" t="str">
        <f>'патриотика0,3664'!A184</f>
        <v>Заправка катриджей</v>
      </c>
      <c r="D66" s="257" t="str">
        <f>'патриотика0,3664'!B184</f>
        <v>договор</v>
      </c>
      <c r="E66" s="257">
        <f>'патриотика0,3664'!D184</f>
        <v>3.6640000000000001</v>
      </c>
    </row>
    <row r="67" spans="1:5" ht="15" customHeight="1" x14ac:dyDescent="0.25">
      <c r="A67" s="730"/>
      <c r="B67" s="728"/>
      <c r="C67" s="137" t="str">
        <f>'патриотика0,3664'!A185</f>
        <v>ремонт оборудования</v>
      </c>
      <c r="D67" s="257" t="str">
        <f>'патриотика0,3664'!B185</f>
        <v>договор</v>
      </c>
      <c r="E67" s="257">
        <f>'патриотика0,3664'!D185</f>
        <v>0.3664</v>
      </c>
    </row>
    <row r="68" spans="1:5" ht="15" customHeight="1" x14ac:dyDescent="0.25">
      <c r="A68" s="730"/>
      <c r="B68" s="728"/>
      <c r="C68" s="137" t="str">
        <f>'патриотика0,3664'!A186</f>
        <v>Возмещение мед осмотра (112/212)</v>
      </c>
      <c r="D68" s="257" t="str">
        <f>'патриотика0,3664'!B186</f>
        <v>договор</v>
      </c>
      <c r="E68" s="257">
        <f>'патриотика0,3664'!D186</f>
        <v>0.73280000000000001</v>
      </c>
    </row>
    <row r="69" spans="1:5" ht="15" customHeight="1" x14ac:dyDescent="0.25">
      <c r="A69" s="730"/>
      <c r="B69" s="728"/>
      <c r="C69" s="137" t="str">
        <f>'патриотика0,3664'!A187</f>
        <v>Услуги СЕМИС подписка</v>
      </c>
      <c r="D69" s="257" t="str">
        <f>'патриотика0,3664'!B187</f>
        <v>договор</v>
      </c>
      <c r="E69" s="257">
        <f>'патриотика0,3664'!D187</f>
        <v>0.3664</v>
      </c>
    </row>
    <row r="70" spans="1:5" ht="15" customHeight="1" x14ac:dyDescent="0.25">
      <c r="A70" s="730"/>
      <c r="B70" s="728"/>
      <c r="C70" s="137" t="str">
        <f>'патриотика0,3664'!A188</f>
        <v>Изготовление площадки на заднем дворе учреждения</v>
      </c>
      <c r="D70" s="257" t="str">
        <f>'патриотика0,3664'!B188</f>
        <v>договор</v>
      </c>
      <c r="E70" s="257">
        <f>'патриотика0,3664'!D188</f>
        <v>0.3664</v>
      </c>
    </row>
    <row r="71" spans="1:5" ht="15" customHeight="1" x14ac:dyDescent="0.25">
      <c r="A71" s="730"/>
      <c r="B71" s="728"/>
      <c r="C71" s="137" t="str">
        <f>'патриотика0,3664'!A189</f>
        <v>Предрейсовое медицинское обследование 200дней*85руб</v>
      </c>
      <c r="D71" s="257" t="str">
        <f>'патриотика0,3664'!B189</f>
        <v>договор</v>
      </c>
      <c r="E71" s="257">
        <f>'патриотика0,3664'!D189</f>
        <v>90.500799999999998</v>
      </c>
    </row>
    <row r="72" spans="1:5" ht="24.75" customHeight="1" x14ac:dyDescent="0.25">
      <c r="A72" s="730"/>
      <c r="B72" s="728"/>
      <c r="C72" s="137" t="str">
        <f>'патриотика0,3664'!A190</f>
        <v xml:space="preserve">Услуги охраны  </v>
      </c>
      <c r="D72" s="257" t="str">
        <f>'патриотика0,3664'!B190</f>
        <v>договор</v>
      </c>
      <c r="E72" s="257">
        <f>'патриотика0,3664'!D190</f>
        <v>4.3967999999999998</v>
      </c>
    </row>
    <row r="73" spans="1:5" ht="29.25" customHeight="1" x14ac:dyDescent="0.25">
      <c r="A73" s="730"/>
      <c r="B73" s="728"/>
      <c r="C73" s="137" t="str">
        <f>'патриотика0,3664'!A191</f>
        <v>Обслуживание систем охранных средств сигнализации (тревожная кнопка)</v>
      </c>
      <c r="D73" s="257" t="str">
        <f>'патриотика0,3664'!B202</f>
        <v>договор</v>
      </c>
      <c r="E73" s="257">
        <f>'патриотика0,3664'!D191</f>
        <v>4.3967999999999998</v>
      </c>
    </row>
    <row r="74" spans="1:5" ht="15" customHeight="1" x14ac:dyDescent="0.25">
      <c r="A74" s="730"/>
      <c r="B74" s="728"/>
      <c r="C74" s="137" t="str">
        <f>'патриотика0,3664'!A192</f>
        <v>Медосмотр при устройстве на работу</v>
      </c>
      <c r="D74" s="257" t="str">
        <f>'патриотика0,3664'!B203</f>
        <v>договор</v>
      </c>
      <c r="E74" s="257">
        <f>'патриотика0,3664'!D192</f>
        <v>1.4656</v>
      </c>
    </row>
    <row r="75" spans="1:5" ht="15" customHeight="1" x14ac:dyDescent="0.25">
      <c r="A75" s="730"/>
      <c r="B75" s="728"/>
      <c r="C75" s="137" t="str">
        <f>'патриотика0,3664'!A193</f>
        <v>Страховая премия по полису ОСАГО за УАЗ</v>
      </c>
      <c r="D75" s="257" t="str">
        <f>'патриотика0,3664'!B204</f>
        <v>договор</v>
      </c>
      <c r="E75" s="257">
        <f>'патриотика0,3664'!D193</f>
        <v>0.3664</v>
      </c>
    </row>
    <row r="76" spans="1:5" ht="15" customHeight="1" x14ac:dyDescent="0.25">
      <c r="A76" s="730"/>
      <c r="B76" s="728"/>
      <c r="C76" s="137" t="str">
        <f>'патриотика0,3664'!A194</f>
        <v>Диагностика бытовой и оргтехники для определения возможности ее дальнейшего использования (244/226)</v>
      </c>
      <c r="D76" s="257" t="str">
        <f>'патриотика0,3664'!B205</f>
        <v>договор</v>
      </c>
      <c r="E76" s="257">
        <f>'патриотика0,3664'!D194</f>
        <v>0.3664</v>
      </c>
    </row>
    <row r="77" spans="1:5" ht="28.5" customHeight="1" x14ac:dyDescent="0.25">
      <c r="A77" s="730"/>
      <c r="B77" s="728"/>
      <c r="C77" s="137" t="str">
        <f>'патриотика0,3664'!A195</f>
        <v>Изготовление снежных фигур</v>
      </c>
      <c r="D77" s="257" t="str">
        <f>'патриотика0,3664'!B206</f>
        <v>договор</v>
      </c>
      <c r="E77" s="257">
        <f>'патриотика0,3664'!D195</f>
        <v>0.3664</v>
      </c>
    </row>
    <row r="78" spans="1:5" ht="15" customHeight="1" x14ac:dyDescent="0.25">
      <c r="A78" s="730"/>
      <c r="B78" s="728"/>
      <c r="C78" s="137" t="str">
        <f>'патриотика0,3664'!A196</f>
        <v>Приобретение программного обеспечения</v>
      </c>
      <c r="D78" s="257" t="str">
        <f>'патриотика0,3664'!B207</f>
        <v>договор</v>
      </c>
      <c r="E78" s="257">
        <f>'патриотика0,3664'!D196</f>
        <v>0.73280000000000001</v>
      </c>
    </row>
    <row r="79" spans="1:5" ht="15" customHeight="1" x14ac:dyDescent="0.25">
      <c r="A79" s="730"/>
      <c r="B79" s="728"/>
      <c r="C79" s="137" t="str">
        <f>'патриотика0,3664'!A197</f>
        <v>Оплата пени, штрафов (853/291)</v>
      </c>
      <c r="D79" s="257" t="str">
        <f>'патриотика0,3664'!B208</f>
        <v>договор</v>
      </c>
      <c r="E79" s="257">
        <f>'патриотика0,3664'!D197</f>
        <v>1.8320000000000001</v>
      </c>
    </row>
    <row r="80" spans="1:5" ht="15" hidden="1" customHeight="1" x14ac:dyDescent="0.25">
      <c r="A80" s="730"/>
      <c r="B80" s="728"/>
      <c r="C80" s="137" t="e">
        <f>'патриотика0,3664'!A198</f>
        <v>#REF!</v>
      </c>
      <c r="D80" s="257" t="str">
        <f>'патриотика0,3664'!B209</f>
        <v>договор</v>
      </c>
      <c r="E80" s="257">
        <f>'патриотика0,3664'!D198</f>
        <v>0</v>
      </c>
    </row>
    <row r="81" spans="1:5" ht="15" hidden="1" customHeight="1" x14ac:dyDescent="0.25">
      <c r="A81" s="730"/>
      <c r="B81" s="728"/>
      <c r="C81" s="137">
        <f>'патриотика0,3664'!A199</f>
        <v>0</v>
      </c>
      <c r="D81" s="257" t="str">
        <f>D80</f>
        <v>договор</v>
      </c>
      <c r="E81" s="257">
        <f>'патриотика0,3664'!D199</f>
        <v>54.96</v>
      </c>
    </row>
    <row r="82" spans="1:5" ht="15" hidden="1" customHeight="1" x14ac:dyDescent="0.25">
      <c r="A82" s="730"/>
      <c r="B82" s="728"/>
      <c r="C82" s="137">
        <f>'патриотика0,3664'!A200</f>
        <v>0</v>
      </c>
      <c r="D82" s="257" t="str">
        <f>D80</f>
        <v>договор</v>
      </c>
      <c r="E82" s="257">
        <f>'патриотика0,3664'!D200</f>
        <v>54.96</v>
      </c>
    </row>
    <row r="83" spans="1:5" ht="15" hidden="1" customHeight="1" x14ac:dyDescent="0.25">
      <c r="A83" s="730"/>
      <c r="B83" s="728"/>
      <c r="C83" s="137">
        <f>'патриотика0,3664'!A201</f>
        <v>0</v>
      </c>
      <c r="D83" s="257" t="str">
        <f>D80</f>
        <v>договор</v>
      </c>
      <c r="E83" s="257">
        <f>'патриотика0,3664'!D201</f>
        <v>54.96</v>
      </c>
    </row>
    <row r="84" spans="1:5" ht="15" hidden="1" customHeight="1" x14ac:dyDescent="0.25">
      <c r="A84" s="730"/>
      <c r="B84" s="728"/>
      <c r="C84" s="137">
        <f>'патриотика0,3664'!A202</f>
        <v>0</v>
      </c>
      <c r="D84" s="257" t="str">
        <f>D80</f>
        <v>договор</v>
      </c>
      <c r="E84" s="257">
        <f>'патриотика0,3664'!D202</f>
        <v>54.96</v>
      </c>
    </row>
    <row r="85" spans="1:5" ht="15" hidden="1" customHeight="1" x14ac:dyDescent="0.25">
      <c r="A85" s="730"/>
      <c r="B85" s="728"/>
      <c r="C85" s="137">
        <f>'патриотика0,3664'!A203</f>
        <v>0</v>
      </c>
      <c r="D85" s="257" t="str">
        <f>D80</f>
        <v>договор</v>
      </c>
      <c r="E85" s="257">
        <f>'патриотика0,3664'!D203</f>
        <v>54.96</v>
      </c>
    </row>
    <row r="86" spans="1:5" ht="15" hidden="1" customHeight="1" x14ac:dyDescent="0.25">
      <c r="A86" s="730"/>
      <c r="B86" s="728"/>
      <c r="C86" s="137">
        <f>'патриотика0,3664'!A204</f>
        <v>0</v>
      </c>
      <c r="D86" s="257" t="str">
        <f>D80</f>
        <v>договор</v>
      </c>
      <c r="E86" s="257">
        <f>'патриотика0,3664'!D204</f>
        <v>54.96</v>
      </c>
    </row>
    <row r="87" spans="1:5" ht="15" hidden="1" customHeight="1" x14ac:dyDescent="0.25">
      <c r="A87" s="730"/>
      <c r="B87" s="728"/>
      <c r="C87" s="137">
        <f>'патриотика0,3664'!A205</f>
        <v>0</v>
      </c>
      <c r="D87" s="257" t="str">
        <f>'патриотика0,3664'!B218</f>
        <v>шт</v>
      </c>
      <c r="E87" s="257">
        <f>'патриотика0,3664'!D205</f>
        <v>54.96</v>
      </c>
    </row>
    <row r="88" spans="1:5" ht="15" hidden="1" customHeight="1" x14ac:dyDescent="0.25">
      <c r="A88" s="730"/>
      <c r="B88" s="728"/>
      <c r="C88" s="137">
        <f>'патриотика0,3664'!A206</f>
        <v>0</v>
      </c>
      <c r="D88" s="257" t="str">
        <f>'патриотика0,3664'!B220</f>
        <v>шт</v>
      </c>
      <c r="E88" s="257">
        <f>'патриотика0,3664'!D206</f>
        <v>54.96</v>
      </c>
    </row>
    <row r="89" spans="1:5" ht="15" hidden="1" customHeight="1" x14ac:dyDescent="0.25">
      <c r="A89" s="730"/>
      <c r="B89" s="728"/>
      <c r="C89" s="137">
        <f>'патриотика0,3664'!A207</f>
        <v>0</v>
      </c>
      <c r="D89" s="257" t="str">
        <f>'патриотика0,3664'!B222</f>
        <v>шт</v>
      </c>
      <c r="E89" s="257">
        <f>'патриотика0,3664'!D207</f>
        <v>54.96</v>
      </c>
    </row>
    <row r="90" spans="1:5" ht="15" hidden="1" customHeight="1" x14ac:dyDescent="0.25">
      <c r="A90" s="730"/>
      <c r="B90" s="728"/>
      <c r="C90" s="137">
        <f>'патриотика0,3664'!A208</f>
        <v>0</v>
      </c>
      <c r="D90" s="257" t="str">
        <f>'патриотика0,3664'!B223</f>
        <v>шт</v>
      </c>
      <c r="E90" s="257">
        <f>'патриотика0,3664'!D208</f>
        <v>54.96</v>
      </c>
    </row>
    <row r="91" spans="1:5" ht="15" hidden="1" customHeight="1" x14ac:dyDescent="0.25">
      <c r="A91" s="730"/>
      <c r="B91" s="728"/>
      <c r="C91" s="137">
        <f>'патриотика0,3664'!A209</f>
        <v>0</v>
      </c>
      <c r="D91" s="257" t="str">
        <f>'патриотика0,3664'!B224</f>
        <v>шт</v>
      </c>
      <c r="E91" s="257">
        <f>'патриотика0,3664'!D209</f>
        <v>54.96</v>
      </c>
    </row>
    <row r="92" spans="1:5" ht="12" customHeight="1" x14ac:dyDescent="0.25">
      <c r="A92" s="730"/>
      <c r="B92" s="728"/>
      <c r="C92" s="734" t="s">
        <v>138</v>
      </c>
      <c r="D92" s="735"/>
      <c r="E92" s="736"/>
    </row>
    <row r="93" spans="1:5" ht="14.45" customHeight="1" x14ac:dyDescent="0.25">
      <c r="A93" s="730"/>
      <c r="B93" s="728"/>
      <c r="C93" s="138" t="str">
        <f>'инновации+добровольчество0,3664'!A133</f>
        <v>переговоры по району, мин</v>
      </c>
      <c r="D93" s="100" t="s">
        <v>86</v>
      </c>
      <c r="E93" s="233">
        <f>'патриотика0,3664'!D158</f>
        <v>109.92</v>
      </c>
    </row>
    <row r="94" spans="1:5" ht="12" customHeight="1" x14ac:dyDescent="0.25">
      <c r="A94" s="730"/>
      <c r="B94" s="728"/>
      <c r="C94" s="138" t="str">
        <f>'инновации+добровольчество0,3664'!A134</f>
        <v>Переговоры за пределами района,мин</v>
      </c>
      <c r="D94" s="100" t="s">
        <v>22</v>
      </c>
      <c r="E94" s="233">
        <f>'патриотика0,3664'!D159</f>
        <v>5.4960000000000004</v>
      </c>
    </row>
    <row r="95" spans="1:5" ht="12" customHeight="1" x14ac:dyDescent="0.25">
      <c r="A95" s="730"/>
      <c r="B95" s="728"/>
      <c r="C95" s="138" t="str">
        <f>'инновации+добровольчество0,3664'!A135</f>
        <v>Абоненская плата за услуги связи, номеров</v>
      </c>
      <c r="D95" s="100" t="s">
        <v>37</v>
      </c>
      <c r="E95" s="233">
        <f>'патриотика0,3664'!D160</f>
        <v>0.3664</v>
      </c>
    </row>
    <row r="96" spans="1:5" ht="12" customHeight="1" x14ac:dyDescent="0.25">
      <c r="A96" s="730"/>
      <c r="B96" s="728"/>
      <c r="C96" s="138" t="str">
        <f>'инновации+добровольчество0,3664'!A136</f>
        <v xml:space="preserve">Абоненская плата за услуги Интернет </v>
      </c>
      <c r="D96" s="100" t="s">
        <v>37</v>
      </c>
      <c r="E96" s="233">
        <f>'патриотика0,3664'!D161</f>
        <v>0.3664</v>
      </c>
    </row>
    <row r="97" spans="1:5" ht="12" customHeight="1" x14ac:dyDescent="0.25">
      <c r="A97" s="730"/>
      <c r="B97" s="728"/>
      <c r="C97" s="138" t="str">
        <f>'инновации+добровольчество0,3664'!A137</f>
        <v>Почтовые конверты</v>
      </c>
      <c r="D97" s="100" t="s">
        <v>38</v>
      </c>
      <c r="E97" s="233">
        <f>'патриотика0,3664'!D162</f>
        <v>18.32</v>
      </c>
    </row>
    <row r="98" spans="1:5" ht="12" hidden="1" customHeight="1" x14ac:dyDescent="0.25">
      <c r="A98" s="730"/>
      <c r="B98" s="728"/>
      <c r="C98" s="138" t="e">
        <f>'инновации+добровольчество0,3664'!#REF!</f>
        <v>#REF!</v>
      </c>
      <c r="D98" s="100" t="s">
        <v>38</v>
      </c>
      <c r="E98" s="233" t="e">
        <f>'патриотика0,3664'!#REF!</f>
        <v>#REF!</v>
      </c>
    </row>
    <row r="99" spans="1:5" ht="12" hidden="1" customHeight="1" x14ac:dyDescent="0.25">
      <c r="A99" s="730"/>
      <c r="B99" s="728"/>
      <c r="C99" s="138" t="e">
        <f>'инновации+добровольчество0,3664'!#REF!</f>
        <v>#REF!</v>
      </c>
      <c r="D99" s="100" t="s">
        <v>22</v>
      </c>
      <c r="E99" s="233" t="e">
        <f>'патриотика0,3664'!#REF!</f>
        <v>#REF!</v>
      </c>
    </row>
    <row r="100" spans="1:5" ht="22.5" customHeight="1" x14ac:dyDescent="0.25">
      <c r="A100" s="730"/>
      <c r="B100" s="728"/>
      <c r="C100" s="740" t="s">
        <v>139</v>
      </c>
      <c r="D100" s="741"/>
      <c r="E100" s="742"/>
    </row>
    <row r="101" spans="1:5" ht="21" customHeight="1" x14ac:dyDescent="0.25">
      <c r="A101" s="730"/>
      <c r="B101" s="728"/>
      <c r="C101" s="109" t="str">
        <f>'натур показатели инновации+добр'!C84</f>
        <v>Заведующий МЦ</v>
      </c>
      <c r="D101" s="139" t="s">
        <v>143</v>
      </c>
      <c r="E101" s="222">
        <f>'патриотика0,3664'!D95</f>
        <v>0.3664</v>
      </c>
    </row>
    <row r="102" spans="1:5" ht="12" customHeight="1" x14ac:dyDescent="0.25">
      <c r="A102" s="730"/>
      <c r="B102" s="728"/>
      <c r="C102" s="119" t="s">
        <v>141</v>
      </c>
      <c r="D102" s="139" t="s">
        <v>134</v>
      </c>
      <c r="E102" s="373">
        <f>'патриотика0,3664'!D96</f>
        <v>0.3664</v>
      </c>
    </row>
    <row r="103" spans="1:5" ht="12" customHeight="1" x14ac:dyDescent="0.25">
      <c r="A103" s="730"/>
      <c r="B103" s="728"/>
      <c r="C103" s="119" t="s">
        <v>87</v>
      </c>
      <c r="D103" s="139" t="s">
        <v>134</v>
      </c>
      <c r="E103" s="373">
        <f>'патриотика0,3664'!D97</f>
        <v>0.1832</v>
      </c>
    </row>
    <row r="104" spans="1:5" ht="12" customHeight="1" x14ac:dyDescent="0.25">
      <c r="A104" s="730"/>
      <c r="B104" s="728"/>
      <c r="C104" s="119" t="s">
        <v>142</v>
      </c>
      <c r="D104" s="139" t="s">
        <v>134</v>
      </c>
      <c r="E104" s="373">
        <f>'патриотика0,3664'!D98</f>
        <v>0.3664</v>
      </c>
    </row>
    <row r="105" spans="1:5" ht="12" customHeight="1" x14ac:dyDescent="0.25">
      <c r="A105" s="730"/>
      <c r="B105" s="728"/>
      <c r="C105" s="559" t="s">
        <v>146</v>
      </c>
      <c r="D105" s="560"/>
      <c r="E105" s="561"/>
    </row>
    <row r="106" spans="1:5" ht="28.15" customHeight="1" x14ac:dyDescent="0.25">
      <c r="A106" s="730"/>
      <c r="B106" s="728"/>
      <c r="C106" s="464" t="str">
        <f>'инновации+добровольчество0,3664'!A103</f>
        <v>Пособие по уходу за ребенком до 3-х лет</v>
      </c>
      <c r="D106" s="121" t="s">
        <v>122</v>
      </c>
      <c r="E106" s="234">
        <f>E101</f>
        <v>0.3664</v>
      </c>
    </row>
    <row r="107" spans="1:5" ht="25.9" hidden="1" customHeight="1" x14ac:dyDescent="0.25">
      <c r="A107" s="730"/>
      <c r="B107" s="728"/>
      <c r="C107" s="740" t="s">
        <v>147</v>
      </c>
      <c r="D107" s="741"/>
      <c r="E107" s="742"/>
    </row>
    <row r="108" spans="1:5" ht="40.15" hidden="1" customHeight="1" x14ac:dyDescent="0.25">
      <c r="A108" s="730"/>
      <c r="B108" s="728"/>
      <c r="C108" s="120" t="s">
        <v>196</v>
      </c>
      <c r="D108" s="100" t="s">
        <v>39</v>
      </c>
      <c r="E108" s="231">
        <f>'патриотика0,3664'!E149</f>
        <v>27.846399999999999</v>
      </c>
    </row>
    <row r="109" spans="1:5" ht="25.9" hidden="1" customHeight="1" x14ac:dyDescent="0.25">
      <c r="A109" s="730"/>
      <c r="B109" s="728"/>
      <c r="C109" s="120" t="s">
        <v>197</v>
      </c>
      <c r="D109" s="100" t="s">
        <v>39</v>
      </c>
      <c r="E109" s="231">
        <f>'патриотика0,3664'!E150</f>
        <v>6.9615999999999998</v>
      </c>
    </row>
    <row r="110" spans="1:5" ht="24" hidden="1" customHeight="1" x14ac:dyDescent="0.25">
      <c r="A110" s="730"/>
      <c r="B110" s="728"/>
      <c r="C110" s="120" t="s">
        <v>198</v>
      </c>
      <c r="D110" s="100" t="s">
        <v>39</v>
      </c>
      <c r="E110" s="231">
        <f>'патриотика0,3664'!E151</f>
        <v>20.884799999999998</v>
      </c>
    </row>
    <row r="111" spans="1:5" ht="21" customHeight="1" x14ac:dyDescent="0.25">
      <c r="A111" s="730"/>
      <c r="B111" s="728"/>
      <c r="C111" s="562" t="s">
        <v>148</v>
      </c>
      <c r="D111" s="563"/>
      <c r="E111" s="564"/>
    </row>
    <row r="112" spans="1:5" ht="18.600000000000001" customHeight="1" x14ac:dyDescent="0.25">
      <c r="A112" s="730"/>
      <c r="B112" s="728"/>
      <c r="C112" s="122" t="str">
        <f>'инновации+добровольчество0,3664'!A145</f>
        <v>Провоз груза 2000 кг (1 кг=9,50 руб)</v>
      </c>
      <c r="D112" s="123" t="s">
        <v>22</v>
      </c>
      <c r="E112" s="83">
        <f>'патриотика0,3664'!D170</f>
        <v>0.3664</v>
      </c>
    </row>
    <row r="113" spans="1:5" ht="12" customHeight="1" x14ac:dyDescent="0.25">
      <c r="A113" s="730"/>
      <c r="B113" s="728"/>
      <c r="C113" s="734" t="s">
        <v>149</v>
      </c>
      <c r="D113" s="735"/>
      <c r="E113" s="736"/>
    </row>
    <row r="114" spans="1:5" ht="14.45" customHeight="1" x14ac:dyDescent="0.25">
      <c r="A114" s="730"/>
      <c r="B114" s="728"/>
      <c r="C114" s="111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68">
        <f>'патриотика0,3664'!D218</f>
        <v>2.5648</v>
      </c>
    </row>
    <row r="115" spans="1:5" ht="14.45" customHeight="1" x14ac:dyDescent="0.25">
      <c r="A115" s="730"/>
      <c r="B115" s="728"/>
      <c r="C115" s="111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68">
        <f>'патриотика0,3664'!D219</f>
        <v>1.8320000000000001</v>
      </c>
    </row>
    <row r="116" spans="1:5" ht="15" customHeight="1" x14ac:dyDescent="0.25">
      <c r="A116" s="730"/>
      <c r="B116" s="728"/>
      <c r="C116" s="111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68">
        <f>'патриотика0,3664'!D220</f>
        <v>1.8320000000000001</v>
      </c>
    </row>
    <row r="117" spans="1:5" ht="16.5" customHeight="1" x14ac:dyDescent="0.25">
      <c r="A117" s="730"/>
      <c r="B117" s="728"/>
      <c r="C117" s="111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68">
        <f>'патриотика0,3664'!D221</f>
        <v>0.73280000000000001</v>
      </c>
    </row>
    <row r="118" spans="1:5" ht="12" customHeight="1" x14ac:dyDescent="0.25">
      <c r="A118" s="730"/>
      <c r="B118" s="728"/>
      <c r="C118" s="111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68">
        <f>'патриотика0,3664'!D222</f>
        <v>2.5648</v>
      </c>
    </row>
    <row r="119" spans="1:5" ht="12" customHeight="1" x14ac:dyDescent="0.25">
      <c r="A119" s="730"/>
      <c r="B119" s="728"/>
      <c r="C119" s="111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68">
        <f>'патриотика0,3664'!D223</f>
        <v>1.8320000000000001</v>
      </c>
    </row>
    <row r="120" spans="1:5" ht="12" customHeight="1" x14ac:dyDescent="0.25">
      <c r="A120" s="730"/>
      <c r="B120" s="728"/>
      <c r="C120" s="111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68">
        <f>'патриотика0,3664'!D224</f>
        <v>1.4656</v>
      </c>
    </row>
    <row r="121" spans="1:5" ht="12" customHeight="1" x14ac:dyDescent="0.25">
      <c r="A121" s="730"/>
      <c r="B121" s="728"/>
      <c r="C121" s="111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68">
        <f>'патриотика0,3664'!D225</f>
        <v>36.64</v>
      </c>
    </row>
    <row r="122" spans="1:5" ht="12" customHeight="1" x14ac:dyDescent="0.25">
      <c r="A122" s="730"/>
      <c r="B122" s="728"/>
      <c r="C122" s="111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68">
        <f>'патриотика0,3664'!D226</f>
        <v>5.4960000000000004</v>
      </c>
    </row>
    <row r="123" spans="1:5" ht="22.15" customHeight="1" x14ac:dyDescent="0.25">
      <c r="A123" s="730"/>
      <c r="B123" s="728"/>
      <c r="C123" s="111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68">
        <f>'патриотика0,3664'!D227</f>
        <v>36.64</v>
      </c>
    </row>
    <row r="124" spans="1:5" ht="12" customHeight="1" x14ac:dyDescent="0.25">
      <c r="A124" s="730"/>
      <c r="B124" s="728"/>
      <c r="C124" s="111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68">
        <f>'патриотика0,3664'!D228</f>
        <v>14.656000000000001</v>
      </c>
    </row>
    <row r="125" spans="1:5" ht="22.15" customHeight="1" x14ac:dyDescent="0.25">
      <c r="A125" s="730"/>
      <c r="B125" s="728"/>
      <c r="C125" s="111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68">
        <f>'патриотика0,3664'!D229</f>
        <v>7.3280000000000003</v>
      </c>
    </row>
    <row r="126" spans="1:5" ht="15.75" customHeight="1" x14ac:dyDescent="0.25">
      <c r="A126" s="730"/>
      <c r="B126" s="728"/>
      <c r="C126" s="111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68">
        <f>'патриотика0,3664'!D230</f>
        <v>10.992000000000001</v>
      </c>
    </row>
    <row r="127" spans="1:5" ht="13.5" customHeight="1" x14ac:dyDescent="0.25">
      <c r="A127" s="730"/>
      <c r="B127" s="728"/>
      <c r="C127" s="111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68">
        <f>'патриотика0,3664'!D231</f>
        <v>7.3280000000000003</v>
      </c>
    </row>
    <row r="128" spans="1:5" ht="12" customHeight="1" x14ac:dyDescent="0.25">
      <c r="A128" s="730"/>
      <c r="B128" s="728"/>
      <c r="C128" s="111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68">
        <f>'патриотика0,3664'!D232</f>
        <v>1.8320000000000001</v>
      </c>
    </row>
    <row r="129" spans="1:5" ht="12" customHeight="1" x14ac:dyDescent="0.25">
      <c r="A129" s="730"/>
      <c r="B129" s="728"/>
      <c r="C129" s="111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68">
        <f>'патриотика0,3664'!D233</f>
        <v>7.3280000000000003</v>
      </c>
    </row>
    <row r="130" spans="1:5" ht="12" customHeight="1" x14ac:dyDescent="0.25">
      <c r="A130" s="730"/>
      <c r="B130" s="728"/>
      <c r="C130" s="111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68">
        <f>'патриотика0,3664'!D234</f>
        <v>18.32</v>
      </c>
    </row>
    <row r="131" spans="1:5" ht="12" customHeight="1" x14ac:dyDescent="0.25">
      <c r="A131" s="730"/>
      <c r="B131" s="728"/>
      <c r="C131" s="111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68">
        <f>'патриотика0,3664'!D235</f>
        <v>1.8320000000000001</v>
      </c>
    </row>
    <row r="132" spans="1:5" ht="12" customHeight="1" x14ac:dyDescent="0.25">
      <c r="A132" s="730"/>
      <c r="B132" s="728"/>
      <c r="C132" s="111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68">
        <f>'патриотика0,3664'!D236</f>
        <v>10.992000000000001</v>
      </c>
    </row>
    <row r="133" spans="1:5" ht="12" customHeight="1" x14ac:dyDescent="0.25">
      <c r="A133" s="730"/>
      <c r="B133" s="728"/>
      <c r="C133" s="111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68">
        <f>'патриотика0,3664'!D237</f>
        <v>3.6640000000000001</v>
      </c>
    </row>
    <row r="134" spans="1:5" ht="12" customHeight="1" x14ac:dyDescent="0.25">
      <c r="A134" s="730"/>
      <c r="B134" s="728"/>
      <c r="C134" s="111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68">
        <f>'патриотика0,3664'!D238</f>
        <v>14.656000000000001</v>
      </c>
    </row>
    <row r="135" spans="1:5" ht="12" customHeight="1" x14ac:dyDescent="0.25">
      <c r="A135" s="730"/>
      <c r="B135" s="728"/>
      <c r="C135" s="111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68">
        <f>'патриотика0,3664'!D239</f>
        <v>36.64</v>
      </c>
    </row>
    <row r="136" spans="1:5" ht="12" customHeight="1" x14ac:dyDescent="0.25">
      <c r="A136" s="730"/>
      <c r="B136" s="728"/>
      <c r="C136" s="111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68">
        <f>'патриотика0,3664'!D240</f>
        <v>10.992000000000001</v>
      </c>
    </row>
    <row r="137" spans="1:5" ht="12" customHeight="1" x14ac:dyDescent="0.25">
      <c r="A137" s="730"/>
      <c r="B137" s="728"/>
      <c r="C137" s="111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68">
        <f>'патриотика0,3664'!D241</f>
        <v>3.6640000000000001</v>
      </c>
    </row>
    <row r="138" spans="1:5" ht="12" customHeight="1" x14ac:dyDescent="0.25">
      <c r="A138" s="730"/>
      <c r="B138" s="728"/>
      <c r="C138" s="111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68">
        <f>'патриотика0,3664'!D242</f>
        <v>3.6640000000000001</v>
      </c>
    </row>
    <row r="139" spans="1:5" ht="12" customHeight="1" x14ac:dyDescent="0.25">
      <c r="A139" s="730"/>
      <c r="B139" s="728"/>
      <c r="C139" s="111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68">
        <f>'патриотика0,3664'!D243</f>
        <v>36.64</v>
      </c>
    </row>
    <row r="140" spans="1:5" ht="12" customHeight="1" x14ac:dyDescent="0.25">
      <c r="A140" s="730"/>
      <c r="B140" s="728"/>
      <c r="C140" s="111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68">
        <f>'патриотика0,3664'!D244</f>
        <v>36.64</v>
      </c>
    </row>
    <row r="141" spans="1:5" ht="12" customHeight="1" x14ac:dyDescent="0.25">
      <c r="A141" s="730"/>
      <c r="B141" s="728"/>
      <c r="C141" s="111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68">
        <f>'патриотика0,3664'!D245</f>
        <v>36.64</v>
      </c>
    </row>
    <row r="142" spans="1:5" ht="12" customHeight="1" x14ac:dyDescent="0.25">
      <c r="A142" s="730"/>
      <c r="B142" s="728"/>
      <c r="C142" s="111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68">
        <f>'патриотика0,3664'!D246</f>
        <v>18.32</v>
      </c>
    </row>
    <row r="143" spans="1:5" ht="12" customHeight="1" x14ac:dyDescent="0.25">
      <c r="A143" s="730"/>
      <c r="B143" s="728"/>
      <c r="C143" s="111" t="str">
        <f>'натур показатели инновации+добр'!C129</f>
        <v>Батерейки</v>
      </c>
      <c r="D143" s="67" t="str">
        <f>'натур показатели инновации+добр'!D129</f>
        <v>шт</v>
      </c>
      <c r="E143" s="168">
        <f>'патриотика0,3664'!D247</f>
        <v>73.28</v>
      </c>
    </row>
    <row r="144" spans="1:5" ht="12" customHeight="1" x14ac:dyDescent="0.25">
      <c r="A144" s="730"/>
      <c r="B144" s="728"/>
      <c r="C144" s="111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68">
        <f>'патриотика0,3664'!D248</f>
        <v>36.64</v>
      </c>
    </row>
    <row r="145" spans="1:5" ht="12" customHeight="1" x14ac:dyDescent="0.25">
      <c r="A145" s="730"/>
      <c r="B145" s="728"/>
      <c r="C145" s="111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68">
        <f>'патриотика0,3664'!D249</f>
        <v>3.6640000000000001</v>
      </c>
    </row>
    <row r="146" spans="1:5" ht="12" customHeight="1" x14ac:dyDescent="0.25">
      <c r="A146" s="730"/>
      <c r="B146" s="728"/>
      <c r="C146" s="111" t="str">
        <f>'натур показатели инновации+добр'!C132</f>
        <v>ГСМ УАЗ (Масло двигатель)</v>
      </c>
      <c r="D146" s="67" t="str">
        <f>'натур показатели инновации+добр'!D132</f>
        <v>шт</v>
      </c>
      <c r="E146" s="168">
        <f>'патриотика0,3664'!D250</f>
        <v>7.3280000000000003</v>
      </c>
    </row>
    <row r="147" spans="1:5" ht="12" customHeight="1" x14ac:dyDescent="0.25">
      <c r="A147" s="730"/>
      <c r="B147" s="728"/>
      <c r="C147" s="111" t="str">
        <f>'натур показатели инновации+добр'!C133</f>
        <v>ГСМ Бензин</v>
      </c>
      <c r="D147" s="67" t="str">
        <f>'натур показатели инновации+добр'!D133</f>
        <v>шт</v>
      </c>
      <c r="E147" s="168">
        <f>'патриотика0,3664'!D251</f>
        <v>952.64</v>
      </c>
    </row>
    <row r="148" spans="1:5" ht="12" hidden="1" customHeight="1" x14ac:dyDescent="0.25">
      <c r="A148" s="730"/>
      <c r="B148" s="728"/>
      <c r="C148" s="111">
        <f>'натур показатели инновации+добр'!C134</f>
        <v>0</v>
      </c>
      <c r="D148" s="67" t="str">
        <f>'натур показатели инновации+добр'!D134</f>
        <v>шт</v>
      </c>
      <c r="E148" s="168">
        <f>'патриотика0,3664'!D252</f>
        <v>0.36899999999999999</v>
      </c>
    </row>
    <row r="149" spans="1:5" ht="12" hidden="1" customHeight="1" x14ac:dyDescent="0.25">
      <c r="A149" s="730"/>
      <c r="B149" s="728"/>
      <c r="C149" s="111">
        <f>'натур показатели инновации+добр'!C135</f>
        <v>0</v>
      </c>
      <c r="D149" s="67" t="str">
        <f>'натур показатели инновации+добр'!D135</f>
        <v>шт</v>
      </c>
      <c r="E149" s="168">
        <f>'патриотика0,3664'!D253</f>
        <v>11.808</v>
      </c>
    </row>
    <row r="150" spans="1:5" ht="12" hidden="1" customHeight="1" x14ac:dyDescent="0.25">
      <c r="A150" s="730"/>
      <c r="B150" s="728"/>
      <c r="C150" s="111">
        <f>'натур показатели инновации+добр'!C136</f>
        <v>0</v>
      </c>
      <c r="D150" s="67" t="str">
        <f>'натур показатели инновации+добр'!D136</f>
        <v>шт</v>
      </c>
      <c r="E150" s="168">
        <f>'патриотика0,3664'!D254</f>
        <v>2.5830000000000002</v>
      </c>
    </row>
    <row r="151" spans="1:5" ht="12" hidden="1" customHeight="1" x14ac:dyDescent="0.25">
      <c r="A151" s="730"/>
      <c r="B151" s="728"/>
      <c r="C151" s="111">
        <f>'натур показатели инновации+добр'!C137</f>
        <v>0</v>
      </c>
      <c r="D151" s="67" t="str">
        <f>'натур показатели инновации+добр'!D137</f>
        <v>шт</v>
      </c>
      <c r="E151" s="168">
        <f>'патриотика0,3664'!D255</f>
        <v>0.36899999999999999</v>
      </c>
    </row>
    <row r="152" spans="1:5" ht="12" hidden="1" customHeight="1" x14ac:dyDescent="0.25">
      <c r="A152" s="730"/>
      <c r="B152" s="728"/>
      <c r="C152" s="111">
        <f>'натур показатели инновации+добр'!C138</f>
        <v>0</v>
      </c>
      <c r="D152" s="67" t="str">
        <f>'натур показатели инновации+добр'!D138</f>
        <v>шт</v>
      </c>
      <c r="E152" s="168">
        <f>'патриотика0,3664'!D256</f>
        <v>0.36899999999999999</v>
      </c>
    </row>
    <row r="153" spans="1:5" ht="12" hidden="1" customHeight="1" x14ac:dyDescent="0.25">
      <c r="A153" s="730"/>
      <c r="B153" s="728"/>
      <c r="C153" s="111">
        <f>'натур показатели инновации+добр'!C139</f>
        <v>0</v>
      </c>
      <c r="D153" s="67" t="str">
        <f>'натур показатели инновации+добр'!D139</f>
        <v>шт</v>
      </c>
      <c r="E153" s="168">
        <f>'патриотика0,3664'!D257</f>
        <v>0.36899999999999999</v>
      </c>
    </row>
    <row r="154" spans="1:5" ht="12" hidden="1" customHeight="1" x14ac:dyDescent="0.25">
      <c r="A154" s="730"/>
      <c r="B154" s="728"/>
      <c r="C154" s="111">
        <f>'натур показатели инновации+добр'!C140</f>
        <v>0</v>
      </c>
      <c r="D154" s="67" t="str">
        <f>'натур показатели инновации+добр'!D140</f>
        <v>шт</v>
      </c>
      <c r="E154" s="168">
        <f>'патриотика0,3664'!D258</f>
        <v>3.69</v>
      </c>
    </row>
    <row r="155" spans="1:5" ht="12" hidden="1" customHeight="1" x14ac:dyDescent="0.25">
      <c r="A155" s="730"/>
      <c r="B155" s="728"/>
      <c r="C155" s="111">
        <f>'натур показатели инновации+добр'!C141</f>
        <v>0</v>
      </c>
      <c r="D155" s="67" t="str">
        <f>'натур показатели инновации+добр'!D141</f>
        <v>шт</v>
      </c>
      <c r="E155" s="168">
        <f>'патриотика0,3664'!D259</f>
        <v>7.38</v>
      </c>
    </row>
    <row r="156" spans="1:5" ht="12" hidden="1" customHeight="1" x14ac:dyDescent="0.25">
      <c r="A156" s="730"/>
      <c r="B156" s="728"/>
      <c r="C156" s="111">
        <f>'натур показатели инновации+добр'!C142</f>
        <v>0</v>
      </c>
      <c r="D156" s="67" t="str">
        <f>'натур показатели инновации+добр'!D142</f>
        <v>шт</v>
      </c>
      <c r="E156" s="168">
        <f>'патриотика0,3664'!D260</f>
        <v>913.75470000000007</v>
      </c>
    </row>
    <row r="157" spans="1:5" ht="12" hidden="1" customHeight="1" x14ac:dyDescent="0.25">
      <c r="A157" s="730"/>
      <c r="B157" s="728"/>
      <c r="C157" s="111">
        <f>'натур показатели инновации+добр'!C143</f>
        <v>0</v>
      </c>
      <c r="D157" s="67">
        <f>'натур показатели инновации+добр'!D143</f>
        <v>0</v>
      </c>
      <c r="E157" s="168">
        <f>'патриотика0,3664'!D261</f>
        <v>10.992000000000001</v>
      </c>
    </row>
    <row r="158" spans="1:5" ht="12" hidden="1" customHeight="1" x14ac:dyDescent="0.25">
      <c r="A158" s="730"/>
      <c r="B158" s="728"/>
      <c r="C158" s="111">
        <f>'натур показатели инновации+добр'!C144</f>
        <v>0</v>
      </c>
      <c r="D158" s="67">
        <f>'натур показатели инновации+добр'!D144</f>
        <v>0</v>
      </c>
      <c r="E158" s="168">
        <f>'патриотика0,3664'!D262</f>
        <v>1.8320000000000001</v>
      </c>
    </row>
    <row r="159" spans="1:5" ht="12" hidden="1" customHeight="1" x14ac:dyDescent="0.25">
      <c r="A159" s="730"/>
      <c r="B159" s="728"/>
      <c r="C159" s="111">
        <f>'натур показатели инновации+добр'!C145</f>
        <v>0</v>
      </c>
      <c r="D159" s="67">
        <f>'натур показатели инновации+добр'!D145</f>
        <v>0</v>
      </c>
      <c r="E159" s="168">
        <f>'патриотика0,3664'!D263</f>
        <v>7.3280000000000003</v>
      </c>
    </row>
    <row r="160" spans="1:5" ht="12" hidden="1" customHeight="1" x14ac:dyDescent="0.25">
      <c r="A160" s="730"/>
      <c r="B160" s="728"/>
      <c r="C160" s="111">
        <f>'натур показатели инновации+добр'!C146</f>
        <v>0</v>
      </c>
      <c r="D160" s="67">
        <f>'натур показатели инновации+добр'!D146</f>
        <v>0</v>
      </c>
      <c r="E160" s="168">
        <f>'патриотика0,3664'!D264</f>
        <v>14.656000000000001</v>
      </c>
    </row>
    <row r="161" spans="1:5" ht="12" hidden="1" customHeight="1" x14ac:dyDescent="0.25">
      <c r="A161" s="730"/>
      <c r="B161" s="728"/>
      <c r="C161" s="111">
        <f>'натур показатели инновации+добр'!C147</f>
        <v>0</v>
      </c>
      <c r="D161" s="67">
        <f>'натур показатели инновации+добр'!D147</f>
        <v>0</v>
      </c>
      <c r="E161" s="168">
        <f>'патриотика0,3664'!D265</f>
        <v>3.6640000000000001</v>
      </c>
    </row>
    <row r="162" spans="1:5" ht="12" hidden="1" customHeight="1" x14ac:dyDescent="0.25">
      <c r="A162" s="730"/>
      <c r="B162" s="728"/>
      <c r="C162" s="111">
        <f>'натур показатели инновации+добр'!C148</f>
        <v>0</v>
      </c>
      <c r="D162" s="67">
        <f>'натур показатели инновации+добр'!D148</f>
        <v>0</v>
      </c>
      <c r="E162" s="168">
        <f>'патриотика0,3664'!D266</f>
        <v>3.6640000000000001</v>
      </c>
    </row>
    <row r="163" spans="1:5" ht="12" hidden="1" customHeight="1" x14ac:dyDescent="0.25">
      <c r="A163" s="730"/>
      <c r="B163" s="728"/>
      <c r="C163" s="111">
        <f>'натур показатели инновации+добр'!C149</f>
        <v>0</v>
      </c>
      <c r="D163" s="67">
        <f>'натур показатели инновации+добр'!D149</f>
        <v>0</v>
      </c>
      <c r="E163" s="168">
        <f>'патриотика0,3664'!D267</f>
        <v>3.6640000000000001</v>
      </c>
    </row>
    <row r="164" spans="1:5" ht="12" hidden="1" customHeight="1" x14ac:dyDescent="0.25">
      <c r="A164" s="730"/>
      <c r="B164" s="728"/>
      <c r="C164" s="111">
        <f>'натур показатели инновации+добр'!C150</f>
        <v>0</v>
      </c>
      <c r="D164" s="67">
        <f>'натур показатели инновации+добр'!D150</f>
        <v>0</v>
      </c>
      <c r="E164" s="168">
        <f>'патриотика0,3664'!D268</f>
        <v>10.992000000000001</v>
      </c>
    </row>
    <row r="165" spans="1:5" ht="12" hidden="1" customHeight="1" x14ac:dyDescent="0.25">
      <c r="A165" s="730"/>
      <c r="B165" s="728"/>
      <c r="C165" s="111">
        <f>'натур показатели инновации+добр'!C151</f>
        <v>0</v>
      </c>
      <c r="D165" s="67">
        <f>'натур показатели инновации+добр'!D151</f>
        <v>0</v>
      </c>
      <c r="E165" s="168">
        <f>'патриотика0,3664'!D269</f>
        <v>19.4192</v>
      </c>
    </row>
    <row r="166" spans="1:5" ht="12" hidden="1" customHeight="1" x14ac:dyDescent="0.25">
      <c r="A166" s="730"/>
      <c r="B166" s="728"/>
      <c r="C166" s="111">
        <f>'натур показатели инновации+добр'!C152</f>
        <v>0</v>
      </c>
      <c r="D166" s="67">
        <f>'натур показатели инновации+добр'!D152</f>
        <v>0</v>
      </c>
      <c r="E166" s="168">
        <f>'патриотика0,3664'!D270</f>
        <v>14.656000000000001</v>
      </c>
    </row>
    <row r="167" spans="1:5" ht="12" hidden="1" customHeight="1" x14ac:dyDescent="0.25">
      <c r="A167" s="730"/>
      <c r="B167" s="728"/>
      <c r="C167" s="111">
        <f>'натур показатели инновации+добр'!C153</f>
        <v>0</v>
      </c>
      <c r="D167" s="67">
        <f>'натур показатели инновации+добр'!D153</f>
        <v>0</v>
      </c>
      <c r="E167" s="168">
        <f>'патриотика0,3664'!D271</f>
        <v>18.32</v>
      </c>
    </row>
    <row r="168" spans="1:5" ht="12" hidden="1" customHeight="1" x14ac:dyDescent="0.25">
      <c r="A168" s="730"/>
      <c r="B168" s="728"/>
      <c r="C168" s="111">
        <f>'натур показатели инновации+добр'!C154</f>
        <v>0</v>
      </c>
      <c r="D168" s="67">
        <f>'натур показатели инновации+добр'!D154</f>
        <v>0</v>
      </c>
      <c r="E168" s="168">
        <f>'патриотика0,3664'!D272</f>
        <v>73.28</v>
      </c>
    </row>
    <row r="169" spans="1:5" ht="12" hidden="1" customHeight="1" x14ac:dyDescent="0.25">
      <c r="A169" s="730"/>
      <c r="B169" s="728"/>
      <c r="C169" s="111">
        <f>'натур показатели инновации+добр'!C155</f>
        <v>0</v>
      </c>
      <c r="D169" s="67">
        <f>'натур показатели инновации+добр'!D155</f>
        <v>0</v>
      </c>
      <c r="E169" s="168">
        <f>'патриотика0,3664'!D273</f>
        <v>25.648</v>
      </c>
    </row>
    <row r="170" spans="1:5" ht="12" hidden="1" customHeight="1" x14ac:dyDescent="0.25">
      <c r="A170" s="730"/>
      <c r="B170" s="728"/>
      <c r="C170" s="111">
        <f>'натур показатели инновации+добр'!C156</f>
        <v>0</v>
      </c>
      <c r="D170" s="67">
        <f>'натур показатели инновации+добр'!D156</f>
        <v>0</v>
      </c>
      <c r="E170" s="168">
        <f>'патриотика0,3664'!D274</f>
        <v>3.6640000000000001</v>
      </c>
    </row>
    <row r="171" spans="1:5" ht="12" hidden="1" customHeight="1" x14ac:dyDescent="0.25">
      <c r="A171" s="730"/>
      <c r="B171" s="728"/>
      <c r="C171" s="111">
        <f>'натур показатели инновации+добр'!C157</f>
        <v>0</v>
      </c>
      <c r="D171" s="67">
        <f>'натур показатели инновации+добр'!D157</f>
        <v>0</v>
      </c>
      <c r="E171" s="168">
        <f>'патриотика0,3664'!D275</f>
        <v>3.6640000000000001</v>
      </c>
    </row>
    <row r="172" spans="1:5" ht="12" hidden="1" customHeight="1" x14ac:dyDescent="0.25">
      <c r="A172" s="730"/>
      <c r="B172" s="728"/>
      <c r="C172" s="111">
        <f>'натур показатели инновации+добр'!C158</f>
        <v>0</v>
      </c>
      <c r="D172" s="67">
        <f>'натур показатели инновации+добр'!D158</f>
        <v>0</v>
      </c>
      <c r="E172" s="168">
        <f>'патриотика0,3664'!D276</f>
        <v>1099.2</v>
      </c>
    </row>
    <row r="173" spans="1:5" ht="12" hidden="1" customHeight="1" x14ac:dyDescent="0.25">
      <c r="A173" s="730"/>
      <c r="B173" s="728"/>
      <c r="C173" s="111">
        <f>'натур показатели инновации+добр'!C159</f>
        <v>0</v>
      </c>
      <c r="D173" s="67">
        <f>'натур показатели инновации+добр'!D159</f>
        <v>0</v>
      </c>
      <c r="E173" s="168">
        <f>'патриотика0,3664'!D277</f>
        <v>0.3664</v>
      </c>
    </row>
    <row r="174" spans="1:5" ht="12" hidden="1" customHeight="1" x14ac:dyDescent="0.25">
      <c r="A174" s="730"/>
      <c r="B174" s="728"/>
      <c r="C174" s="111">
        <f>'натур показатели инновации+добр'!C160</f>
        <v>0</v>
      </c>
      <c r="D174" s="67">
        <f>'натур показатели инновации+добр'!D160</f>
        <v>0</v>
      </c>
      <c r="E174" s="168">
        <f>'патриотика0,3664'!D278</f>
        <v>0.3664</v>
      </c>
    </row>
    <row r="175" spans="1:5" ht="12" hidden="1" customHeight="1" x14ac:dyDescent="0.25">
      <c r="A175" s="730"/>
      <c r="B175" s="728"/>
      <c r="C175" s="111">
        <f>'натур показатели инновации+добр'!C161</f>
        <v>0</v>
      </c>
      <c r="D175" s="67">
        <f>'натур показатели инновации+добр'!D161</f>
        <v>0</v>
      </c>
      <c r="E175" s="168">
        <f>'патриотика0,3664'!D279</f>
        <v>0.3664</v>
      </c>
    </row>
    <row r="176" spans="1:5" ht="12" hidden="1" customHeight="1" x14ac:dyDescent="0.25">
      <c r="A176" s="730"/>
      <c r="B176" s="728"/>
      <c r="C176" s="111">
        <f>'натур показатели инновации+добр'!C162</f>
        <v>0</v>
      </c>
      <c r="D176" s="67">
        <f>'натур показатели инновации+добр'!D162</f>
        <v>0</v>
      </c>
      <c r="E176" s="168">
        <f>'патриотика0,3664'!D280</f>
        <v>0.3664</v>
      </c>
    </row>
    <row r="177" spans="1:5" ht="12" hidden="1" customHeight="1" x14ac:dyDescent="0.25">
      <c r="A177" s="730"/>
      <c r="B177" s="728"/>
      <c r="C177" s="111">
        <f>'натур показатели инновации+добр'!C163</f>
        <v>0</v>
      </c>
      <c r="D177" s="67">
        <f>'натур показатели инновации+добр'!D163</f>
        <v>0</v>
      </c>
      <c r="E177" s="168">
        <f>'патриотика0,3664'!D281</f>
        <v>0.3664</v>
      </c>
    </row>
    <row r="178" spans="1:5" ht="12" hidden="1" customHeight="1" x14ac:dyDescent="0.25">
      <c r="A178" s="730"/>
      <c r="B178" s="728"/>
      <c r="C178" s="111">
        <f>'натур показатели инновации+добр'!C164</f>
        <v>0</v>
      </c>
      <c r="D178" s="67">
        <f>'натур показатели инновации+добр'!D164</f>
        <v>0</v>
      </c>
      <c r="E178" s="168">
        <f>'патриотика0,3664'!D282</f>
        <v>0.3664</v>
      </c>
    </row>
    <row r="179" spans="1:5" ht="12" hidden="1" customHeight="1" x14ac:dyDescent="0.25">
      <c r="A179" s="730"/>
      <c r="B179" s="728"/>
      <c r="C179" s="111">
        <f>'натур показатели инновации+добр'!C165</f>
        <v>0</v>
      </c>
      <c r="D179" s="67">
        <f>'натур показатели инновации+добр'!D165</f>
        <v>0</v>
      </c>
      <c r="E179" s="168">
        <f>'патриотика0,3664'!D283</f>
        <v>0.3664</v>
      </c>
    </row>
    <row r="180" spans="1:5" hidden="1" x14ac:dyDescent="0.25">
      <c r="A180" s="730"/>
      <c r="B180" s="728"/>
      <c r="C180" s="111">
        <f>'натур показатели инновации+добр'!C166</f>
        <v>0</v>
      </c>
      <c r="D180" s="67">
        <f>'натур показатели инновации+добр'!D166</f>
        <v>0</v>
      </c>
      <c r="E180" s="168">
        <f>'патриотика0,3664'!D284</f>
        <v>0.3664</v>
      </c>
    </row>
    <row r="181" spans="1:5" hidden="1" x14ac:dyDescent="0.25">
      <c r="A181" s="730"/>
      <c r="B181" s="728"/>
      <c r="C181" s="111">
        <f>'натур показатели инновации+добр'!C167</f>
        <v>0</v>
      </c>
      <c r="D181" s="67">
        <f>'натур показатели инновации+добр'!D167</f>
        <v>0</v>
      </c>
      <c r="E181" s="168">
        <f>'патриотика0,3664'!D285</f>
        <v>0.3664</v>
      </c>
    </row>
    <row r="182" spans="1:5" hidden="1" x14ac:dyDescent="0.25">
      <c r="A182" s="730"/>
      <c r="B182" s="728"/>
      <c r="C182" s="111">
        <f>'натур показатели инновации+добр'!C168</f>
        <v>0</v>
      </c>
      <c r="D182" s="67">
        <f>'натур показатели инновации+добр'!D168</f>
        <v>0</v>
      </c>
      <c r="E182" s="168">
        <f>'патриотика0,3664'!D286</f>
        <v>0.3664</v>
      </c>
    </row>
    <row r="183" spans="1:5" hidden="1" x14ac:dyDescent="0.25">
      <c r="A183" s="730"/>
      <c r="B183" s="728"/>
      <c r="C183" s="111">
        <f>'натур показатели инновации+добр'!C169</f>
        <v>0</v>
      </c>
      <c r="D183" s="67">
        <f>'натур показатели инновации+добр'!D169</f>
        <v>0</v>
      </c>
      <c r="E183" s="168">
        <f>'патриотика0,3664'!D287</f>
        <v>0.3664</v>
      </c>
    </row>
    <row r="184" spans="1:5" hidden="1" x14ac:dyDescent="0.25">
      <c r="A184" s="730"/>
      <c r="B184" s="728"/>
      <c r="C184" s="111">
        <f>'натур показатели инновации+добр'!C170</f>
        <v>0</v>
      </c>
      <c r="D184" s="67">
        <f>'натур показатели инновации+добр'!D170</f>
        <v>0</v>
      </c>
      <c r="E184" s="168">
        <f>'патриотика0,3664'!D288</f>
        <v>0.3664</v>
      </c>
    </row>
    <row r="185" spans="1:5" hidden="1" x14ac:dyDescent="0.25">
      <c r="A185" s="730"/>
      <c r="B185" s="728"/>
      <c r="C185" s="111">
        <f>'натур показатели инновации+добр'!C171</f>
        <v>0</v>
      </c>
      <c r="D185" s="67">
        <f>'натур показатели инновации+добр'!D171</f>
        <v>0</v>
      </c>
      <c r="E185" s="168">
        <f>'патриотика0,3664'!D289</f>
        <v>0.3664</v>
      </c>
    </row>
    <row r="186" spans="1:5" hidden="1" x14ac:dyDescent="0.25">
      <c r="A186" s="730"/>
      <c r="B186" s="728"/>
      <c r="C186" s="111">
        <f>'натур показатели инновации+добр'!C172</f>
        <v>0</v>
      </c>
      <c r="D186" s="67">
        <f>'натур показатели инновации+добр'!D172</f>
        <v>0</v>
      </c>
      <c r="E186" s="168">
        <f>'патриотика0,3664'!D290</f>
        <v>0.3664</v>
      </c>
    </row>
    <row r="187" spans="1:5" hidden="1" x14ac:dyDescent="0.25">
      <c r="A187" s="730"/>
      <c r="B187" s="728"/>
      <c r="C187" s="111">
        <f>'натур показатели инновации+добр'!C173</f>
        <v>0</v>
      </c>
      <c r="D187" s="67">
        <f>'натур показатели инновации+добр'!D173</f>
        <v>0</v>
      </c>
      <c r="E187" s="168">
        <f>'патриотика0,3664'!D291</f>
        <v>0.3664</v>
      </c>
    </row>
    <row r="188" spans="1:5" hidden="1" x14ac:dyDescent="0.25">
      <c r="A188" s="730"/>
      <c r="B188" s="728"/>
      <c r="C188" s="111">
        <f>'натур показатели инновации+добр'!C174</f>
        <v>0</v>
      </c>
      <c r="D188" s="67">
        <f>'натур показатели инновации+добр'!D174</f>
        <v>0</v>
      </c>
      <c r="E188" s="168">
        <f>'патриотика0,3664'!D292</f>
        <v>0.3664</v>
      </c>
    </row>
    <row r="189" spans="1:5" hidden="1" x14ac:dyDescent="0.25">
      <c r="A189" s="730"/>
      <c r="B189" s="728"/>
      <c r="C189" s="111">
        <f>'натур показатели инновации+добр'!C175</f>
        <v>0</v>
      </c>
      <c r="D189" s="67">
        <f>'натур показатели инновации+добр'!D175</f>
        <v>0</v>
      </c>
      <c r="E189" s="168">
        <f>'патриотика0,3664'!D293</f>
        <v>0.3664</v>
      </c>
    </row>
    <row r="190" spans="1:5" hidden="1" x14ac:dyDescent="0.25">
      <c r="A190" s="730"/>
      <c r="B190" s="728"/>
      <c r="C190" s="111">
        <f>'натур показатели инновации+добр'!C176</f>
        <v>0</v>
      </c>
      <c r="D190" s="67">
        <f>'натур показатели инновации+добр'!D176</f>
        <v>0</v>
      </c>
      <c r="E190" s="168">
        <f>'патриотика0,3664'!D294</f>
        <v>0.3664</v>
      </c>
    </row>
    <row r="191" spans="1:5" hidden="1" x14ac:dyDescent="0.25">
      <c r="A191" s="730"/>
      <c r="B191" s="728"/>
      <c r="C191" s="111">
        <f>'натур показатели инновации+добр'!C177</f>
        <v>0</v>
      </c>
      <c r="D191" s="67">
        <f>'натур показатели инновации+добр'!D177</f>
        <v>0</v>
      </c>
      <c r="E191" s="168">
        <f>'патриотика0,3664'!D295</f>
        <v>0.3664</v>
      </c>
    </row>
    <row r="192" spans="1:5" ht="22.5" hidden="1" customHeight="1" x14ac:dyDescent="0.25">
      <c r="A192" s="730"/>
      <c r="B192" s="728"/>
      <c r="C192" s="111">
        <f>'натур показатели инновации+добр'!C178</f>
        <v>0</v>
      </c>
      <c r="D192" s="67">
        <f>'натур показатели инновации+добр'!D178</f>
        <v>0</v>
      </c>
      <c r="E192" s="168">
        <f>'патриотика0,3664'!D296</f>
        <v>0.3664</v>
      </c>
    </row>
    <row r="193" spans="1:5" hidden="1" x14ac:dyDescent="0.25">
      <c r="A193" s="730"/>
      <c r="B193" s="728"/>
      <c r="C193" s="111">
        <f>'натур показатели инновации+добр'!C179</f>
        <v>0</v>
      </c>
      <c r="D193" s="67">
        <f>'натур показатели инновации+добр'!D179</f>
        <v>0</v>
      </c>
      <c r="E193" s="168">
        <f>'патриотика0,3664'!D297</f>
        <v>0.3664</v>
      </c>
    </row>
    <row r="194" spans="1:5" hidden="1" x14ac:dyDescent="0.25">
      <c r="A194" s="730"/>
      <c r="B194" s="728"/>
      <c r="C194" s="111">
        <f>'натур показатели инновации+добр'!C180</f>
        <v>0</v>
      </c>
      <c r="D194" s="67">
        <f>'натур показатели инновации+добр'!D180</f>
        <v>0</v>
      </c>
      <c r="E194" s="168">
        <f>'патриотика0,3664'!D298</f>
        <v>0.3664</v>
      </c>
    </row>
    <row r="195" spans="1:5" hidden="1" x14ac:dyDescent="0.25">
      <c r="A195" s="730"/>
      <c r="B195" s="728"/>
      <c r="C195" s="111">
        <f>'натур показатели инновации+добр'!C181</f>
        <v>0</v>
      </c>
      <c r="D195" s="67">
        <f>'натур показатели инновации+добр'!D181</f>
        <v>0</v>
      </c>
      <c r="E195" s="168">
        <f>'патриотика0,3664'!D299</f>
        <v>0.3664</v>
      </c>
    </row>
    <row r="196" spans="1:5" hidden="1" x14ac:dyDescent="0.25">
      <c r="A196" s="730"/>
      <c r="B196" s="728"/>
      <c r="C196" s="111">
        <f>'натур показатели инновации+добр'!C182</f>
        <v>0</v>
      </c>
      <c r="D196" s="67">
        <f>'натур показатели инновации+добр'!D182</f>
        <v>0</v>
      </c>
      <c r="E196" s="168">
        <f>'патриотика0,3664'!D300</f>
        <v>0.3664</v>
      </c>
    </row>
    <row r="197" spans="1:5" hidden="1" x14ac:dyDescent="0.25">
      <c r="A197" s="730"/>
      <c r="B197" s="728"/>
      <c r="C197" s="111">
        <f>'натур показатели инновации+добр'!C183</f>
        <v>0</v>
      </c>
      <c r="D197" s="67">
        <f>'натур показатели инновации+добр'!D183</f>
        <v>0</v>
      </c>
      <c r="E197" s="168">
        <f>'патриотика0,3664'!D301</f>
        <v>0.3664</v>
      </c>
    </row>
    <row r="198" spans="1:5" hidden="1" x14ac:dyDescent="0.25">
      <c r="A198" s="730"/>
      <c r="B198" s="728"/>
      <c r="C198" s="111">
        <f>'натур показатели инновации+добр'!C184</f>
        <v>0</v>
      </c>
      <c r="D198" s="67">
        <f>'натур показатели инновации+добр'!D184</f>
        <v>0</v>
      </c>
      <c r="E198" s="168">
        <f>'патриотика0,3664'!D302</f>
        <v>0.3664</v>
      </c>
    </row>
    <row r="199" spans="1:5" ht="22.5" hidden="1" customHeight="1" x14ac:dyDescent="0.25">
      <c r="A199" s="730"/>
      <c r="B199" s="728"/>
      <c r="C199" s="111">
        <f>'натур показатели инновации+добр'!C185</f>
        <v>0</v>
      </c>
      <c r="D199" s="67">
        <f>'натур показатели инновации+добр'!D185</f>
        <v>0</v>
      </c>
      <c r="E199" s="168">
        <f>'патриотика0,3664'!D303</f>
        <v>0.3664</v>
      </c>
    </row>
    <row r="200" spans="1:5" hidden="1" x14ac:dyDescent="0.25">
      <c r="A200" s="730"/>
      <c r="B200" s="728"/>
      <c r="C200" s="111">
        <f>'натур показатели инновации+добр'!C186</f>
        <v>0</v>
      </c>
      <c r="D200" s="67">
        <f>'натур показатели инновации+добр'!D186</f>
        <v>0</v>
      </c>
      <c r="E200" s="168">
        <f>'патриотика0,3664'!D304</f>
        <v>0.3664</v>
      </c>
    </row>
    <row r="201" spans="1:5" hidden="1" x14ac:dyDescent="0.25">
      <c r="A201" s="730"/>
      <c r="B201" s="728"/>
      <c r="C201" s="111">
        <f>'натур показатели инновации+добр'!C187</f>
        <v>0</v>
      </c>
      <c r="D201" s="67">
        <f>'натур показатели инновации+добр'!D187</f>
        <v>0</v>
      </c>
      <c r="E201" s="168">
        <f>'патриотика0,3664'!D305</f>
        <v>0.3664</v>
      </c>
    </row>
    <row r="202" spans="1:5" hidden="1" x14ac:dyDescent="0.25">
      <c r="A202" s="730"/>
      <c r="B202" s="728"/>
      <c r="C202" s="111">
        <f>'натур показатели инновации+добр'!C188</f>
        <v>0</v>
      </c>
      <c r="D202" s="67">
        <f>'натур показатели инновации+добр'!D188</f>
        <v>0</v>
      </c>
      <c r="E202" s="168">
        <f>'патриотика0,3664'!D306</f>
        <v>0.3664</v>
      </c>
    </row>
    <row r="203" spans="1:5" hidden="1" x14ac:dyDescent="0.25">
      <c r="A203" s="730"/>
      <c r="B203" s="728"/>
      <c r="C203" s="111">
        <f>'натур показатели инновации+добр'!C189</f>
        <v>0</v>
      </c>
      <c r="D203" s="67">
        <f>'натур показатели инновации+добр'!D189</f>
        <v>0</v>
      </c>
      <c r="E203" s="168">
        <f>'патриотика0,3664'!D307</f>
        <v>0.3664</v>
      </c>
    </row>
    <row r="204" spans="1:5" hidden="1" x14ac:dyDescent="0.25">
      <c r="A204" s="730"/>
      <c r="B204" s="728"/>
      <c r="C204" s="111">
        <f>'натур показатели инновации+добр'!C190</f>
        <v>0</v>
      </c>
      <c r="D204" s="67">
        <f>'натур показатели инновации+добр'!D190</f>
        <v>0</v>
      </c>
      <c r="E204" s="168">
        <f>'патриотика0,3664'!D308</f>
        <v>0.3664</v>
      </c>
    </row>
    <row r="205" spans="1:5" hidden="1" x14ac:dyDescent="0.25">
      <c r="A205" s="730"/>
      <c r="B205" s="728"/>
      <c r="C205" s="111">
        <f>'натур показатели инновации+добр'!C191</f>
        <v>0</v>
      </c>
      <c r="D205" s="67">
        <f>'натур показатели инновации+добр'!D191</f>
        <v>0</v>
      </c>
      <c r="E205" s="168">
        <f>'патриотика0,3664'!D309</f>
        <v>0.3664</v>
      </c>
    </row>
    <row r="206" spans="1:5" hidden="1" x14ac:dyDescent="0.25">
      <c r="A206" s="730"/>
      <c r="B206" s="728"/>
      <c r="C206" s="111">
        <f>'натур показатели инновации+добр'!C192</f>
        <v>0</v>
      </c>
      <c r="D206" s="67">
        <f>'натур показатели инновации+добр'!D192</f>
        <v>0</v>
      </c>
      <c r="E206" s="168">
        <f>'патриотика0,3664'!D310</f>
        <v>0.3664</v>
      </c>
    </row>
    <row r="207" spans="1:5" hidden="1" x14ac:dyDescent="0.25">
      <c r="A207" s="730"/>
      <c r="B207" s="728"/>
      <c r="C207" s="111">
        <f>'натур показатели инновации+добр'!C193</f>
        <v>0</v>
      </c>
      <c r="D207" s="67">
        <f>'натур показатели инновации+добр'!D193</f>
        <v>0</v>
      </c>
      <c r="E207" s="168">
        <f>'патриотика0,3664'!D311</f>
        <v>0.3664</v>
      </c>
    </row>
    <row r="208" spans="1:5" ht="22.5" hidden="1" customHeight="1" x14ac:dyDescent="0.25">
      <c r="A208" s="730"/>
      <c r="B208" s="728"/>
      <c r="C208" s="111">
        <f>'натур показатели инновации+добр'!C194</f>
        <v>0</v>
      </c>
      <c r="D208" s="67">
        <f>'натур показатели инновации+добр'!D194</f>
        <v>0</v>
      </c>
      <c r="E208" s="168">
        <f>'патриотика0,3664'!D312</f>
        <v>0.3664</v>
      </c>
    </row>
    <row r="209" spans="1:5" hidden="1" x14ac:dyDescent="0.25">
      <c r="A209" s="730"/>
      <c r="B209" s="728"/>
      <c r="C209" s="111">
        <f>'натур показатели инновации+добр'!C195</f>
        <v>0</v>
      </c>
      <c r="D209" s="67">
        <f>'натур показатели инновации+добр'!D195</f>
        <v>0</v>
      </c>
      <c r="E209" s="168">
        <f>'патриотика0,3664'!D313</f>
        <v>0.3664</v>
      </c>
    </row>
    <row r="210" spans="1:5" hidden="1" x14ac:dyDescent="0.25">
      <c r="A210" s="730"/>
      <c r="B210" s="728"/>
      <c r="C210" s="111">
        <f>'натур показатели инновации+добр'!C196</f>
        <v>0</v>
      </c>
      <c r="D210" s="67">
        <f>'натур показатели инновации+добр'!D196</f>
        <v>0</v>
      </c>
      <c r="E210" s="168">
        <f>'патриотика0,3664'!D314</f>
        <v>0.3664</v>
      </c>
    </row>
    <row r="211" spans="1:5" hidden="1" x14ac:dyDescent="0.25">
      <c r="A211" s="730"/>
      <c r="B211" s="728"/>
      <c r="C211" s="111">
        <f>'натур показатели инновации+добр'!C197</f>
        <v>0</v>
      </c>
      <c r="D211" s="67">
        <f>'натур показатели инновации+добр'!D197</f>
        <v>0</v>
      </c>
      <c r="E211" s="168">
        <f>'патриотика0,3664'!D315</f>
        <v>0.3664</v>
      </c>
    </row>
    <row r="212" spans="1:5" hidden="1" x14ac:dyDescent="0.25">
      <c r="A212" s="730"/>
      <c r="B212" s="728"/>
      <c r="C212" s="111">
        <f>'натур показатели инновации+добр'!C198</f>
        <v>0</v>
      </c>
      <c r="D212" s="67">
        <f>'натур показатели инновации+добр'!D198</f>
        <v>0</v>
      </c>
      <c r="E212" s="168">
        <f>'патриотика0,3664'!D316</f>
        <v>0.3664</v>
      </c>
    </row>
    <row r="213" spans="1:5" hidden="1" x14ac:dyDescent="0.25">
      <c r="A213" s="730"/>
      <c r="B213" s="728"/>
      <c r="C213" s="111">
        <f>'натур показатели инновации+добр'!C199</f>
        <v>0</v>
      </c>
      <c r="D213" s="67">
        <f>'натур показатели инновации+добр'!D199</f>
        <v>0</v>
      </c>
      <c r="E213" s="168">
        <f>'патриотика0,3664'!D317</f>
        <v>0.3664</v>
      </c>
    </row>
    <row r="214" spans="1:5" hidden="1" x14ac:dyDescent="0.25">
      <c r="A214" s="730"/>
      <c r="B214" s="728"/>
      <c r="C214" s="111">
        <f>'натур показатели инновации+добр'!C200</f>
        <v>0</v>
      </c>
      <c r="D214" s="67">
        <f>'натур показатели инновации+добр'!D200</f>
        <v>0</v>
      </c>
      <c r="E214" s="168">
        <f>'патриотика0,3664'!D318</f>
        <v>0.3664</v>
      </c>
    </row>
    <row r="215" spans="1:5" hidden="1" x14ac:dyDescent="0.25">
      <c r="A215" s="730"/>
      <c r="B215" s="728"/>
      <c r="C215" s="111">
        <f>'натур показатели инновации+добр'!C201</f>
        <v>0</v>
      </c>
      <c r="D215" s="67">
        <f>'натур показатели инновации+добр'!D201</f>
        <v>0</v>
      </c>
      <c r="E215" s="168">
        <f>'патриотика0,3664'!D319</f>
        <v>0.3664</v>
      </c>
    </row>
    <row r="216" spans="1:5" hidden="1" x14ac:dyDescent="0.25">
      <c r="A216" s="730"/>
      <c r="B216" s="728"/>
      <c r="C216" s="111">
        <f>'натур показатели инновации+добр'!C202</f>
        <v>0</v>
      </c>
      <c r="D216" s="67">
        <f>'натур показатели инновации+добр'!D202</f>
        <v>0</v>
      </c>
      <c r="E216" s="168">
        <f>'патриотика0,3664'!D320</f>
        <v>0.3664</v>
      </c>
    </row>
    <row r="217" spans="1:5" hidden="1" x14ac:dyDescent="0.25">
      <c r="A217" s="730"/>
      <c r="B217" s="728"/>
      <c r="C217" s="111">
        <f>'натур показатели инновации+добр'!C203</f>
        <v>0</v>
      </c>
      <c r="D217" s="67">
        <f>'натур показатели инновации+добр'!D203</f>
        <v>0</v>
      </c>
      <c r="E217" s="168">
        <f>'патриотика0,3664'!D321</f>
        <v>0.3664</v>
      </c>
    </row>
    <row r="218" spans="1:5" hidden="1" x14ac:dyDescent="0.25">
      <c r="A218" s="730"/>
      <c r="B218" s="728"/>
      <c r="C218" s="111">
        <f>'натур показатели инновации+добр'!C204</f>
        <v>0</v>
      </c>
      <c r="D218" s="67">
        <f>'натур показатели инновации+добр'!D204</f>
        <v>0</v>
      </c>
      <c r="E218" s="168">
        <f>'патриотика0,3664'!D322</f>
        <v>0.3664</v>
      </c>
    </row>
    <row r="219" spans="1:5" hidden="1" x14ac:dyDescent="0.25">
      <c r="A219" s="730"/>
      <c r="B219" s="728"/>
      <c r="C219" s="111">
        <f>'натур показатели инновации+добр'!C205</f>
        <v>0</v>
      </c>
      <c r="D219" s="67">
        <f>'натур показатели инновации+добр'!D205</f>
        <v>0</v>
      </c>
      <c r="E219" s="168">
        <f>'патриотика0,3664'!D323</f>
        <v>0.3664</v>
      </c>
    </row>
    <row r="220" spans="1:5" hidden="1" x14ac:dyDescent="0.25">
      <c r="A220" s="730"/>
      <c r="B220" s="728"/>
      <c r="C220" s="111">
        <f>'натур показатели инновации+добр'!C206</f>
        <v>0</v>
      </c>
      <c r="D220" s="67">
        <f>'натур показатели инновации+добр'!D206</f>
        <v>0</v>
      </c>
      <c r="E220" s="168">
        <f>'патриотика0,3664'!D324</f>
        <v>0.3664</v>
      </c>
    </row>
    <row r="221" spans="1:5" hidden="1" x14ac:dyDescent="0.25">
      <c r="A221" s="730"/>
      <c r="B221" s="728"/>
      <c r="C221" s="111">
        <f>'натур показатели инновации+добр'!C207</f>
        <v>0</v>
      </c>
      <c r="D221" s="67">
        <f>'натур показатели инновации+добр'!D207</f>
        <v>0</v>
      </c>
      <c r="E221" s="168">
        <f>'патриотика0,3664'!D325</f>
        <v>0.3664</v>
      </c>
    </row>
    <row r="222" spans="1:5" hidden="1" x14ac:dyDescent="0.25">
      <c r="A222" s="730"/>
      <c r="B222" s="728"/>
      <c r="C222" s="111">
        <f>'натур показатели инновации+добр'!C208</f>
        <v>0</v>
      </c>
      <c r="D222" s="67">
        <f>'натур показатели инновации+добр'!D208</f>
        <v>0</v>
      </c>
      <c r="E222" s="168">
        <f>'патриотика0,3664'!D326</f>
        <v>0.3664</v>
      </c>
    </row>
    <row r="223" spans="1:5" hidden="1" x14ac:dyDescent="0.25">
      <c r="A223" s="730"/>
      <c r="B223" s="728"/>
      <c r="C223" s="111">
        <f>'натур показатели инновации+добр'!C209</f>
        <v>0</v>
      </c>
      <c r="D223" s="67">
        <f>'натур показатели инновации+добр'!D209</f>
        <v>0</v>
      </c>
      <c r="E223" s="168">
        <f>'патриотика0,3664'!D327</f>
        <v>0.3664</v>
      </c>
    </row>
    <row r="224" spans="1:5" hidden="1" x14ac:dyDescent="0.25">
      <c r="A224" s="730"/>
      <c r="B224" s="728"/>
      <c r="C224" s="111">
        <f>'натур показатели инновации+добр'!C210</f>
        <v>0</v>
      </c>
      <c r="D224" s="67">
        <f>'натур показатели инновации+добр'!D210</f>
        <v>0</v>
      </c>
      <c r="E224" s="168">
        <f>'патриотика0,3664'!D328</f>
        <v>0.3664</v>
      </c>
    </row>
    <row r="225" spans="1:5" hidden="1" x14ac:dyDescent="0.25">
      <c r="A225" s="730"/>
      <c r="B225" s="728"/>
      <c r="C225" s="111">
        <f>'натур показатели инновации+добр'!C211</f>
        <v>0</v>
      </c>
      <c r="D225" s="67">
        <f>'натур показатели инновации+добр'!D211</f>
        <v>0</v>
      </c>
      <c r="E225" s="168">
        <f>'патриотика0,3664'!D329</f>
        <v>0.3664</v>
      </c>
    </row>
    <row r="226" spans="1:5" hidden="1" x14ac:dyDescent="0.25">
      <c r="A226" s="730"/>
      <c r="B226" s="728"/>
      <c r="C226" s="111">
        <f>'натур показатели инновации+добр'!C212</f>
        <v>0</v>
      </c>
      <c r="D226" s="67">
        <f>'натур показатели инновации+добр'!D212</f>
        <v>0</v>
      </c>
      <c r="E226" s="168">
        <f>'патриотика0,3664'!D330</f>
        <v>0.3664</v>
      </c>
    </row>
    <row r="227" spans="1:5" hidden="1" x14ac:dyDescent="0.25">
      <c r="A227" s="730"/>
      <c r="B227" s="728"/>
      <c r="C227" s="111">
        <f>'натур показатели инновации+добр'!C213</f>
        <v>0</v>
      </c>
      <c r="D227" s="67">
        <f>'натур показатели инновации+добр'!D213</f>
        <v>0</v>
      </c>
      <c r="E227" s="168">
        <f>'патриотика0,3664'!D331</f>
        <v>0.3664</v>
      </c>
    </row>
    <row r="228" spans="1:5" hidden="1" x14ac:dyDescent="0.25">
      <c r="A228" s="730"/>
      <c r="B228" s="728"/>
      <c r="C228" s="111">
        <f>'натур показатели инновации+добр'!C214</f>
        <v>0</v>
      </c>
      <c r="D228" s="67">
        <f>'натур показатели инновации+добр'!D214</f>
        <v>0</v>
      </c>
      <c r="E228" s="168">
        <f>'патриотика0,3664'!D332</f>
        <v>0.3664</v>
      </c>
    </row>
    <row r="229" spans="1:5" hidden="1" x14ac:dyDescent="0.25">
      <c r="A229" s="730"/>
      <c r="B229" s="728"/>
      <c r="C229" s="111">
        <f>'натур показатели инновации+добр'!C215</f>
        <v>0</v>
      </c>
      <c r="D229" s="67">
        <f>'натур показатели инновации+добр'!D215</f>
        <v>0</v>
      </c>
      <c r="E229" s="168">
        <f>'патриотика0,3664'!D333</f>
        <v>0.3664</v>
      </c>
    </row>
    <row r="230" spans="1:5" hidden="1" x14ac:dyDescent="0.25">
      <c r="A230" s="730"/>
      <c r="B230" s="728"/>
      <c r="C230" s="111">
        <f>'натур показатели инновации+добр'!C216</f>
        <v>0</v>
      </c>
      <c r="D230" s="67">
        <f>'натур показатели инновации+добр'!D216</f>
        <v>0</v>
      </c>
      <c r="E230" s="168">
        <f>'патриотика0,3664'!D334</f>
        <v>0.3664</v>
      </c>
    </row>
    <row r="231" spans="1:5" hidden="1" x14ac:dyDescent="0.25">
      <c r="A231" s="730"/>
      <c r="B231" s="728"/>
      <c r="C231" s="111">
        <f>'натур показатели инновации+добр'!C217</f>
        <v>0</v>
      </c>
      <c r="D231" s="67">
        <f>'натур показатели инновации+добр'!D217</f>
        <v>0</v>
      </c>
      <c r="E231" s="168">
        <f>'патриотика0,3664'!D335</f>
        <v>0.3664</v>
      </c>
    </row>
    <row r="232" spans="1:5" hidden="1" x14ac:dyDescent="0.25">
      <c r="A232" s="730"/>
      <c r="B232" s="728"/>
      <c r="C232" s="111">
        <f>'натур показатели инновации+добр'!C218</f>
        <v>0</v>
      </c>
      <c r="D232" s="67">
        <f>'натур показатели инновации+добр'!D218</f>
        <v>0</v>
      </c>
      <c r="E232" s="168">
        <f>'патриотика0,3664'!D336</f>
        <v>0.3664</v>
      </c>
    </row>
    <row r="233" spans="1:5" hidden="1" x14ac:dyDescent="0.25">
      <c r="A233" s="730"/>
      <c r="B233" s="728"/>
      <c r="C233" s="111">
        <f>'натур показатели инновации+добр'!C219</f>
        <v>0</v>
      </c>
      <c r="D233" s="67">
        <f>'натур показатели инновации+добр'!D219</f>
        <v>0</v>
      </c>
      <c r="E233" s="168">
        <f>'патриотика0,3664'!D337</f>
        <v>0.3664</v>
      </c>
    </row>
    <row r="234" spans="1:5" hidden="1" x14ac:dyDescent="0.25">
      <c r="A234" s="730"/>
      <c r="B234" s="728"/>
      <c r="C234" s="111">
        <f>'натур показатели инновации+добр'!C220</f>
        <v>0</v>
      </c>
      <c r="D234" s="67">
        <f>'натур показатели инновации+добр'!D220</f>
        <v>0</v>
      </c>
      <c r="E234" s="168">
        <f>'патриотика0,3664'!D338</f>
        <v>0.3664</v>
      </c>
    </row>
    <row r="235" spans="1:5" ht="33.75" hidden="1" customHeight="1" x14ac:dyDescent="0.25">
      <c r="A235" s="730"/>
      <c r="B235" s="728"/>
      <c r="C235" s="111">
        <f>'натур показатели инновации+добр'!C221</f>
        <v>0</v>
      </c>
      <c r="D235" s="67">
        <f>'натур показатели инновации+добр'!D221</f>
        <v>0</v>
      </c>
      <c r="E235" s="168">
        <f>'патриотика0,3664'!D339</f>
        <v>0.3664</v>
      </c>
    </row>
    <row r="236" spans="1:5" hidden="1" x14ac:dyDescent="0.25">
      <c r="A236" s="730"/>
      <c r="B236" s="728"/>
      <c r="C236" s="111">
        <f>'натур показатели инновации+добр'!C222</f>
        <v>0</v>
      </c>
      <c r="D236" s="67">
        <f>'натур показатели инновации+добр'!D222</f>
        <v>0</v>
      </c>
      <c r="E236" s="168">
        <f>'патриотика0,3664'!D340</f>
        <v>0.3664</v>
      </c>
    </row>
    <row r="237" spans="1:5" hidden="1" x14ac:dyDescent="0.25">
      <c r="A237" s="730"/>
      <c r="B237" s="728"/>
      <c r="C237" s="111">
        <f>'натур показатели инновации+добр'!C223</f>
        <v>0</v>
      </c>
      <c r="D237" s="67">
        <f>'натур показатели инновации+добр'!D223</f>
        <v>0</v>
      </c>
      <c r="E237" s="168">
        <f>'патриотика0,3664'!D341</f>
        <v>0.3664</v>
      </c>
    </row>
    <row r="238" spans="1:5" hidden="1" x14ac:dyDescent="0.25">
      <c r="A238" s="730"/>
      <c r="B238" s="728"/>
      <c r="C238" s="111">
        <f>'натур показатели инновации+добр'!C224</f>
        <v>0</v>
      </c>
      <c r="D238" s="67">
        <f>'натур показатели инновации+добр'!D224</f>
        <v>0</v>
      </c>
      <c r="E238" s="168">
        <f>'патриотика0,3664'!D342</f>
        <v>0.3664</v>
      </c>
    </row>
    <row r="239" spans="1:5" hidden="1" x14ac:dyDescent="0.25">
      <c r="A239" s="730"/>
      <c r="B239" s="728"/>
      <c r="C239" s="111">
        <f>'натур показатели инновации+добр'!C225</f>
        <v>0</v>
      </c>
      <c r="D239" s="67">
        <f>'натур показатели инновации+добр'!D225</f>
        <v>0</v>
      </c>
      <c r="E239" s="168">
        <f>'патриотика0,3664'!D343</f>
        <v>0.3664</v>
      </c>
    </row>
    <row r="240" spans="1:5" hidden="1" x14ac:dyDescent="0.25">
      <c r="A240" s="730"/>
      <c r="B240" s="728"/>
      <c r="C240" s="111">
        <f>'натур показатели инновации+добр'!C226</f>
        <v>0</v>
      </c>
      <c r="D240" s="67">
        <f>'натур показатели инновации+добр'!D226</f>
        <v>0</v>
      </c>
      <c r="E240" s="168">
        <f>'патриотика0,3664'!D344</f>
        <v>0.3664</v>
      </c>
    </row>
    <row r="241" spans="1:5" hidden="1" x14ac:dyDescent="0.25">
      <c r="A241" s="730"/>
      <c r="B241" s="728"/>
      <c r="C241" s="111">
        <f>'натур показатели инновации+добр'!C227</f>
        <v>0</v>
      </c>
      <c r="D241" s="67">
        <f>'натур показатели инновации+добр'!D227</f>
        <v>0</v>
      </c>
      <c r="E241" s="168">
        <f>'патриотика0,3664'!D345</f>
        <v>0.3664</v>
      </c>
    </row>
    <row r="242" spans="1:5" hidden="1" x14ac:dyDescent="0.25">
      <c r="A242" s="730"/>
      <c r="B242" s="728"/>
      <c r="C242" s="111">
        <f>'натур показатели инновации+добр'!C228</f>
        <v>0</v>
      </c>
      <c r="D242" s="67">
        <f>'натур показатели инновации+добр'!D228</f>
        <v>0</v>
      </c>
      <c r="E242" s="168">
        <f>'патриотика0,3664'!D346</f>
        <v>0.3664</v>
      </c>
    </row>
    <row r="243" spans="1:5" hidden="1" x14ac:dyDescent="0.25">
      <c r="A243" s="730"/>
      <c r="B243" s="728"/>
      <c r="C243" s="111">
        <f>'натур показатели инновации+добр'!C229</f>
        <v>0</v>
      </c>
      <c r="D243" s="67">
        <f>'натур показатели инновации+добр'!D229</f>
        <v>0</v>
      </c>
      <c r="E243" s="168">
        <f>'патриотика0,3664'!D347</f>
        <v>0.3664</v>
      </c>
    </row>
    <row r="244" spans="1:5" hidden="1" x14ac:dyDescent="0.25">
      <c r="A244" s="730"/>
      <c r="B244" s="728"/>
      <c r="C244" s="111">
        <f>'натур показатели инновации+добр'!C230</f>
        <v>0</v>
      </c>
      <c r="D244" s="67">
        <f>'натур показатели инновации+добр'!D230</f>
        <v>0</v>
      </c>
      <c r="E244" s="168">
        <f>'патриотика0,3664'!D348</f>
        <v>0.3664</v>
      </c>
    </row>
    <row r="245" spans="1:5" hidden="1" x14ac:dyDescent="0.25">
      <c r="A245" s="730"/>
      <c r="B245" s="728"/>
      <c r="C245" s="111">
        <f>'натур показатели инновации+добр'!C231</f>
        <v>0</v>
      </c>
      <c r="D245" s="67">
        <f>'натур показатели инновации+добр'!D231</f>
        <v>0</v>
      </c>
      <c r="E245" s="168">
        <f>'патриотика0,3664'!D349</f>
        <v>0.3664</v>
      </c>
    </row>
    <row r="246" spans="1:5" hidden="1" x14ac:dyDescent="0.25">
      <c r="A246" s="730"/>
      <c r="B246" s="728"/>
      <c r="C246" s="111">
        <f>'натур показатели инновации+добр'!C232</f>
        <v>0</v>
      </c>
      <c r="D246" s="67">
        <f>'натур показатели инновации+добр'!D232</f>
        <v>0</v>
      </c>
      <c r="E246" s="168">
        <f>'патриотика0,3664'!D350</f>
        <v>0.3664</v>
      </c>
    </row>
    <row r="247" spans="1:5" hidden="1" x14ac:dyDescent="0.25">
      <c r="A247" s="730"/>
      <c r="B247" s="728"/>
      <c r="C247" s="111">
        <f>'натур показатели инновации+добр'!C233</f>
        <v>0</v>
      </c>
      <c r="D247" s="67">
        <f>'натур показатели инновации+добр'!D233</f>
        <v>0</v>
      </c>
      <c r="E247" s="168">
        <f>'патриотика0,3664'!D351</f>
        <v>0.3664</v>
      </c>
    </row>
    <row r="248" spans="1:5" hidden="1" x14ac:dyDescent="0.25">
      <c r="A248" s="730"/>
      <c r="B248" s="728"/>
      <c r="C248" s="111">
        <f>'натур показатели инновации+добр'!C234</f>
        <v>0</v>
      </c>
      <c r="D248" s="67">
        <f>'натур показатели инновации+добр'!D234</f>
        <v>0</v>
      </c>
      <c r="E248" s="168">
        <f>'патриотика0,3664'!D352</f>
        <v>0.3664</v>
      </c>
    </row>
    <row r="249" spans="1:5" hidden="1" x14ac:dyDescent="0.25">
      <c r="A249" s="730"/>
      <c r="B249" s="728"/>
      <c r="C249" s="111">
        <f>'натур показатели инновации+добр'!C235</f>
        <v>0</v>
      </c>
      <c r="D249" s="67">
        <f>'натур показатели инновации+добр'!D235</f>
        <v>0</v>
      </c>
      <c r="E249" s="168">
        <f>'патриотика0,3664'!D353</f>
        <v>0.3664</v>
      </c>
    </row>
    <row r="250" spans="1:5" hidden="1" x14ac:dyDescent="0.25">
      <c r="A250" s="730"/>
      <c r="B250" s="728"/>
      <c r="C250" s="111">
        <f>'натур показатели инновации+добр'!C236</f>
        <v>0</v>
      </c>
      <c r="D250" s="67">
        <f>'натур показатели инновации+добр'!D236</f>
        <v>0</v>
      </c>
      <c r="E250" s="168">
        <f>'патриотика0,3664'!D354</f>
        <v>0.3664</v>
      </c>
    </row>
    <row r="251" spans="1:5" hidden="1" x14ac:dyDescent="0.25">
      <c r="A251" s="730"/>
      <c r="B251" s="728"/>
      <c r="C251" s="111">
        <f>'натур показатели инновации+добр'!C237</f>
        <v>0</v>
      </c>
      <c r="D251" s="67">
        <f>'натур показатели инновации+добр'!D237</f>
        <v>0</v>
      </c>
      <c r="E251" s="168">
        <f>'патриотика0,3664'!D355</f>
        <v>0.3664</v>
      </c>
    </row>
    <row r="252" spans="1:5" hidden="1" x14ac:dyDescent="0.25">
      <c r="A252" s="730"/>
      <c r="B252" s="728"/>
      <c r="C252" s="111">
        <f>'натур показатели инновации+добр'!C238</f>
        <v>0</v>
      </c>
      <c r="D252" s="67">
        <f>'натур показатели инновации+добр'!D238</f>
        <v>0</v>
      </c>
      <c r="E252" s="168">
        <f>'патриотика0,3664'!D356</f>
        <v>0.3664</v>
      </c>
    </row>
    <row r="253" spans="1:5" hidden="1" x14ac:dyDescent="0.25">
      <c r="A253" s="730"/>
      <c r="B253" s="728"/>
      <c r="C253" s="111">
        <f>'натур показатели инновации+добр'!C239</f>
        <v>0</v>
      </c>
      <c r="D253" s="67">
        <f>'натур показатели инновации+добр'!D239</f>
        <v>0</v>
      </c>
      <c r="E253" s="168">
        <f>'патриотика0,3664'!D357</f>
        <v>0.3664</v>
      </c>
    </row>
    <row r="254" spans="1:5" hidden="1" x14ac:dyDescent="0.25">
      <c r="A254" s="730"/>
      <c r="B254" s="728"/>
      <c r="C254" s="111">
        <f>'натур показатели инновации+добр'!C240</f>
        <v>0</v>
      </c>
      <c r="D254" s="67">
        <f>'натур показатели инновации+добр'!D240</f>
        <v>0</v>
      </c>
      <c r="E254" s="168">
        <f>'патриотика0,3664'!D358</f>
        <v>0.3664</v>
      </c>
    </row>
    <row r="255" spans="1:5" hidden="1" x14ac:dyDescent="0.25">
      <c r="A255" s="730"/>
      <c r="B255" s="728"/>
      <c r="C255" s="111">
        <f>'натур показатели инновации+добр'!C241</f>
        <v>0</v>
      </c>
      <c r="D255" s="67">
        <f>'натур показатели инновации+добр'!D241</f>
        <v>0</v>
      </c>
      <c r="E255" s="168">
        <f>'патриотика0,3664'!D359</f>
        <v>0.3664</v>
      </c>
    </row>
    <row r="256" spans="1:5" hidden="1" x14ac:dyDescent="0.25">
      <c r="A256" s="730"/>
      <c r="B256" s="728"/>
      <c r="C256" s="111">
        <f>'натур показатели инновации+добр'!C242</f>
        <v>0</v>
      </c>
      <c r="D256" s="67">
        <f>'натур показатели инновации+добр'!D242</f>
        <v>0</v>
      </c>
      <c r="E256" s="168">
        <f>'патриотика0,3664'!D360</f>
        <v>0.3664</v>
      </c>
    </row>
    <row r="257" spans="1:5" hidden="1" x14ac:dyDescent="0.25">
      <c r="A257" s="730"/>
      <c r="B257" s="728"/>
      <c r="C257" s="111">
        <f>'натур показатели инновации+добр'!C243</f>
        <v>0</v>
      </c>
      <c r="D257" s="67">
        <f>'натур показатели инновации+добр'!D243</f>
        <v>0</v>
      </c>
      <c r="E257" s="168">
        <f>'патриотика0,3664'!D361</f>
        <v>0.3664</v>
      </c>
    </row>
    <row r="258" spans="1:5" hidden="1" x14ac:dyDescent="0.25">
      <c r="A258" s="730"/>
      <c r="B258" s="728"/>
      <c r="C258" s="111">
        <f>'натур показатели инновации+добр'!C244</f>
        <v>0</v>
      </c>
      <c r="D258" s="67">
        <f>'натур показатели инновации+добр'!D244</f>
        <v>0</v>
      </c>
      <c r="E258" s="168">
        <f>'патриотика0,3664'!D362</f>
        <v>0.3664</v>
      </c>
    </row>
    <row r="259" spans="1:5" hidden="1" x14ac:dyDescent="0.25">
      <c r="A259" s="730"/>
      <c r="B259" s="728"/>
      <c r="C259" s="111">
        <f>'натур показатели инновации+добр'!C245</f>
        <v>0</v>
      </c>
      <c r="D259" s="67">
        <f>'натур показатели инновации+добр'!D245</f>
        <v>0</v>
      </c>
      <c r="E259" s="168">
        <f>'патриотика0,3664'!D363</f>
        <v>0.3664</v>
      </c>
    </row>
    <row r="260" spans="1:5" hidden="1" x14ac:dyDescent="0.25">
      <c r="A260" s="730"/>
      <c r="B260" s="728"/>
      <c r="C260" s="111">
        <f>'натур показатели инновации+добр'!C246</f>
        <v>0</v>
      </c>
      <c r="D260" s="67">
        <f>'натур показатели инновации+добр'!D246</f>
        <v>0</v>
      </c>
      <c r="E260" s="168">
        <f>'патриотика0,3664'!D364</f>
        <v>0.3664</v>
      </c>
    </row>
    <row r="261" spans="1:5" hidden="1" x14ac:dyDescent="0.25">
      <c r="A261" s="730"/>
      <c r="B261" s="728"/>
      <c r="C261" s="111">
        <f>'натур показатели инновации+добр'!C247</f>
        <v>0</v>
      </c>
      <c r="D261" s="67">
        <f>'натур показатели инновации+добр'!D247</f>
        <v>0</v>
      </c>
      <c r="E261" s="168">
        <f>'патриотика0,3664'!D365</f>
        <v>0.3664</v>
      </c>
    </row>
    <row r="262" spans="1:5" hidden="1" x14ac:dyDescent="0.25">
      <c r="A262" s="730"/>
      <c r="B262" s="728"/>
      <c r="C262" s="111">
        <f>'натур показатели инновации+добр'!C248</f>
        <v>0</v>
      </c>
      <c r="D262" s="67">
        <f>'натур показатели инновации+добр'!D248</f>
        <v>0</v>
      </c>
      <c r="E262" s="168">
        <f>'патриотика0,3664'!D366</f>
        <v>0.3664</v>
      </c>
    </row>
    <row r="263" spans="1:5" hidden="1" x14ac:dyDescent="0.25">
      <c r="A263" s="730"/>
      <c r="B263" s="728"/>
      <c r="C263" s="111">
        <f>'натур показатели инновации+добр'!C249</f>
        <v>0</v>
      </c>
      <c r="D263" s="67">
        <f>'натур показатели инновации+добр'!D249</f>
        <v>0</v>
      </c>
      <c r="E263" s="168">
        <f>'патриотика0,3664'!D367</f>
        <v>0.3664</v>
      </c>
    </row>
    <row r="264" spans="1:5" hidden="1" x14ac:dyDescent="0.25">
      <c r="A264" s="730"/>
      <c r="B264" s="728"/>
      <c r="C264" s="111">
        <f>'натур показатели инновации+добр'!C250</f>
        <v>0</v>
      </c>
      <c r="D264" s="67">
        <f>'натур показатели инновации+добр'!D250</f>
        <v>0</v>
      </c>
      <c r="E264" s="168">
        <f>'патриотика0,3664'!D368</f>
        <v>0.3664</v>
      </c>
    </row>
    <row r="265" spans="1:5" hidden="1" x14ac:dyDescent="0.25">
      <c r="A265" s="730"/>
      <c r="B265" s="728"/>
      <c r="C265" s="111">
        <f>'натур показатели инновации+добр'!C251</f>
        <v>0</v>
      </c>
      <c r="D265" s="67">
        <f>'натур показатели инновации+добр'!D251</f>
        <v>0</v>
      </c>
      <c r="E265" s="168">
        <f>'патриотика0,3664'!D369</f>
        <v>0.3664</v>
      </c>
    </row>
    <row r="266" spans="1:5" hidden="1" x14ac:dyDescent="0.25">
      <c r="A266" s="730"/>
      <c r="B266" s="728"/>
      <c r="C266" s="111">
        <f>'натур показатели инновации+добр'!C252</f>
        <v>0</v>
      </c>
      <c r="D266" s="67">
        <f>'натур показатели инновации+добр'!D252</f>
        <v>0</v>
      </c>
      <c r="E266" s="168">
        <f>'патриотика0,3664'!D370</f>
        <v>0.3664</v>
      </c>
    </row>
    <row r="267" spans="1:5" hidden="1" x14ac:dyDescent="0.25">
      <c r="A267" s="730"/>
      <c r="B267" s="728"/>
      <c r="C267" s="111">
        <f>'натур показатели инновации+добр'!C253</f>
        <v>0</v>
      </c>
      <c r="D267" s="67">
        <f>'натур показатели инновации+добр'!D253</f>
        <v>0</v>
      </c>
      <c r="E267" s="168">
        <f>'патриотика0,3664'!D371</f>
        <v>0.3664</v>
      </c>
    </row>
    <row r="268" spans="1:5" hidden="1" x14ac:dyDescent="0.25">
      <c r="A268" s="730"/>
      <c r="B268" s="728"/>
      <c r="C268" s="111">
        <f>'натур показатели инновации+добр'!C254</f>
        <v>0</v>
      </c>
      <c r="D268" s="67">
        <f>'натур показатели инновации+добр'!D254</f>
        <v>0</v>
      </c>
      <c r="E268" s="168">
        <f>'патриотика0,3664'!D372</f>
        <v>0.3664</v>
      </c>
    </row>
    <row r="269" spans="1:5" hidden="1" x14ac:dyDescent="0.25">
      <c r="A269" s="730"/>
      <c r="B269" s="728"/>
      <c r="C269" s="111">
        <f>'натур показатели инновации+добр'!C255</f>
        <v>0</v>
      </c>
      <c r="D269" s="67">
        <f>'натур показатели инновации+добр'!D255</f>
        <v>0</v>
      </c>
      <c r="E269" s="168">
        <f>'патриотика0,3664'!D373</f>
        <v>0.3664</v>
      </c>
    </row>
    <row r="270" spans="1:5" hidden="1" x14ac:dyDescent="0.25">
      <c r="A270" s="730"/>
      <c r="B270" s="728"/>
      <c r="C270" s="111">
        <f>'натур показатели инновации+добр'!C256</f>
        <v>0</v>
      </c>
      <c r="D270" s="67">
        <f>'натур показатели инновации+добр'!D256</f>
        <v>0</v>
      </c>
      <c r="E270" s="168">
        <f>'патриотика0,3664'!D374</f>
        <v>0.3664</v>
      </c>
    </row>
    <row r="271" spans="1:5" hidden="1" x14ac:dyDescent="0.25">
      <c r="A271" s="730"/>
      <c r="B271" s="728"/>
      <c r="C271" s="111">
        <f>'натур показатели инновации+добр'!C257</f>
        <v>0</v>
      </c>
      <c r="D271" s="67">
        <f>'натур показатели инновации+добр'!D257</f>
        <v>0</v>
      </c>
      <c r="E271" s="168">
        <f>'патриотика0,3664'!D375</f>
        <v>0.3664</v>
      </c>
    </row>
    <row r="272" spans="1:5" hidden="1" x14ac:dyDescent="0.25">
      <c r="A272" s="730"/>
      <c r="B272" s="728"/>
      <c r="C272" s="111">
        <f>'натур показатели инновации+добр'!C258</f>
        <v>0</v>
      </c>
      <c r="D272" s="67">
        <f>'натур показатели инновации+добр'!D258</f>
        <v>0</v>
      </c>
      <c r="E272" s="168">
        <f>'патриотика0,3664'!D376</f>
        <v>0.3664</v>
      </c>
    </row>
    <row r="273" spans="1:5" hidden="1" x14ac:dyDescent="0.25">
      <c r="A273" s="730"/>
      <c r="B273" s="728"/>
      <c r="C273" s="111">
        <f>'натур показатели инновации+добр'!C259</f>
        <v>0</v>
      </c>
      <c r="D273" s="67">
        <f>'натур показатели инновации+добр'!D259</f>
        <v>0</v>
      </c>
      <c r="E273" s="168">
        <f>'патриотика0,3664'!D377</f>
        <v>0.3664</v>
      </c>
    </row>
    <row r="274" spans="1:5" hidden="1" x14ac:dyDescent="0.25">
      <c r="A274" s="730"/>
      <c r="B274" s="728"/>
      <c r="C274" s="111">
        <f>'натур показатели инновации+добр'!C260</f>
        <v>0</v>
      </c>
      <c r="D274" s="67">
        <f>'натур показатели инновации+добр'!D260</f>
        <v>0</v>
      </c>
      <c r="E274" s="168">
        <f>'патриотика0,3664'!D378</f>
        <v>0.3664</v>
      </c>
    </row>
    <row r="275" spans="1:5" hidden="1" x14ac:dyDescent="0.25">
      <c r="A275" s="730"/>
      <c r="B275" s="728"/>
      <c r="C275" s="111">
        <f>'натур показатели инновации+добр'!C261</f>
        <v>0</v>
      </c>
      <c r="D275" s="67">
        <f>'натур показатели инновации+добр'!D261</f>
        <v>0</v>
      </c>
      <c r="E275" s="168">
        <f>'патриотика0,3664'!D379</f>
        <v>0.3664</v>
      </c>
    </row>
    <row r="276" spans="1:5" hidden="1" x14ac:dyDescent="0.25">
      <c r="A276" s="730"/>
      <c r="B276" s="728"/>
      <c r="C276" s="111">
        <f>'натур показатели инновации+добр'!C262</f>
        <v>0</v>
      </c>
      <c r="D276" s="67">
        <f>'натур показатели инновации+добр'!D262</f>
        <v>0</v>
      </c>
      <c r="E276" s="168">
        <f>'патриотика0,3664'!D380</f>
        <v>0.3664</v>
      </c>
    </row>
    <row r="277" spans="1:5" hidden="1" x14ac:dyDescent="0.25">
      <c r="A277" s="730"/>
      <c r="B277" s="728"/>
      <c r="C277" s="111">
        <f>'натур показатели инновации+добр'!C263</f>
        <v>0</v>
      </c>
      <c r="D277" s="67">
        <f>'натур показатели инновации+добр'!D263</f>
        <v>0</v>
      </c>
      <c r="E277" s="168">
        <f>'патриотика0,3664'!D381</f>
        <v>0.3664</v>
      </c>
    </row>
    <row r="278" spans="1:5" hidden="1" x14ac:dyDescent="0.25">
      <c r="A278" s="730"/>
      <c r="B278" s="728"/>
      <c r="C278" s="111">
        <f>'натур показатели инновации+добр'!C264</f>
        <v>0</v>
      </c>
      <c r="D278" s="67">
        <f>'натур показатели инновации+добр'!D264</f>
        <v>0</v>
      </c>
      <c r="E278" s="168">
        <f>'патриотика0,3664'!D382</f>
        <v>0.3664</v>
      </c>
    </row>
    <row r="279" spans="1:5" hidden="1" x14ac:dyDescent="0.25">
      <c r="A279" s="730"/>
      <c r="B279" s="728"/>
      <c r="C279" s="111">
        <f>'натур показатели инновации+добр'!C265</f>
        <v>0</v>
      </c>
      <c r="D279" s="67">
        <f>'натур показатели инновации+добр'!D265</f>
        <v>0</v>
      </c>
      <c r="E279" s="168">
        <f>'патриотика0,3664'!D383</f>
        <v>0.3664</v>
      </c>
    </row>
    <row r="280" spans="1:5" hidden="1" x14ac:dyDescent="0.25">
      <c r="A280" s="730"/>
      <c r="B280" s="728"/>
      <c r="C280" s="111">
        <f>'натур показатели инновации+добр'!C266</f>
        <v>0</v>
      </c>
      <c r="D280" s="67">
        <f>'натур показатели инновации+добр'!D266</f>
        <v>0</v>
      </c>
      <c r="E280" s="168">
        <f>'патриотика0,3664'!D384</f>
        <v>0.3664</v>
      </c>
    </row>
    <row r="281" spans="1:5" hidden="1" x14ac:dyDescent="0.25">
      <c r="A281" s="730"/>
      <c r="B281" s="728"/>
      <c r="C281" s="111">
        <f>'натур показатели инновации+добр'!C267</f>
        <v>0</v>
      </c>
      <c r="D281" s="67">
        <f>'натур показатели инновации+добр'!D267</f>
        <v>0</v>
      </c>
      <c r="E281" s="168">
        <f>'патриотика0,3664'!D385</f>
        <v>0.3664</v>
      </c>
    </row>
    <row r="282" spans="1:5" hidden="1" x14ac:dyDescent="0.25">
      <c r="A282" s="730"/>
      <c r="B282" s="728"/>
      <c r="C282" s="111">
        <f>'натур показатели инновации+добр'!C268</f>
        <v>0</v>
      </c>
      <c r="D282" s="67">
        <f>'натур показатели инновации+добр'!D268</f>
        <v>0</v>
      </c>
      <c r="E282" s="168">
        <f>'патриотика0,3664'!D386</f>
        <v>0.3664</v>
      </c>
    </row>
    <row r="283" spans="1:5" hidden="1" x14ac:dyDescent="0.25">
      <c r="A283" s="730"/>
      <c r="B283" s="728"/>
      <c r="C283" s="111">
        <f>'натур показатели инновации+добр'!C269</f>
        <v>0</v>
      </c>
      <c r="D283" s="67">
        <f>'натур показатели инновации+добр'!D269</f>
        <v>0</v>
      </c>
      <c r="E283" s="168">
        <f>'патриотика0,3664'!D387</f>
        <v>0.3664</v>
      </c>
    </row>
    <row r="284" spans="1:5" hidden="1" x14ac:dyDescent="0.25">
      <c r="A284" s="730"/>
      <c r="B284" s="728"/>
      <c r="C284" s="111">
        <f>'натур показатели инновации+добр'!C270</f>
        <v>0</v>
      </c>
      <c r="D284" s="67">
        <f>'натур показатели инновации+добр'!D270</f>
        <v>0</v>
      </c>
      <c r="E284" s="168">
        <f>'патриотика0,3664'!D388</f>
        <v>0.3664</v>
      </c>
    </row>
    <row r="285" spans="1:5" hidden="1" x14ac:dyDescent="0.25">
      <c r="A285" s="730"/>
      <c r="B285" s="728"/>
      <c r="C285" s="111">
        <f>'натур показатели инновации+добр'!C271</f>
        <v>0</v>
      </c>
      <c r="D285" s="67">
        <f>'натур показатели инновации+добр'!D271</f>
        <v>0</v>
      </c>
      <c r="E285" s="168">
        <f>'патриотика0,3664'!D389</f>
        <v>0.3664</v>
      </c>
    </row>
    <row r="286" spans="1:5" hidden="1" x14ac:dyDescent="0.25">
      <c r="A286" s="730"/>
      <c r="B286" s="728"/>
      <c r="C286" s="111">
        <f>'натур показатели инновации+добр'!C272</f>
        <v>0</v>
      </c>
      <c r="D286" s="67">
        <f>'натур показатели инновации+добр'!D272</f>
        <v>0</v>
      </c>
      <c r="E286" s="168">
        <f>'патриотика0,3664'!D390</f>
        <v>0.3664</v>
      </c>
    </row>
    <row r="287" spans="1:5" hidden="1" x14ac:dyDescent="0.25">
      <c r="A287" s="730"/>
      <c r="B287" s="728"/>
      <c r="C287" s="111">
        <f>'натур показатели инновации+добр'!C273</f>
        <v>0</v>
      </c>
      <c r="D287" s="67">
        <f>'натур показатели инновации+добр'!D273</f>
        <v>0</v>
      </c>
      <c r="E287" s="168">
        <f>'патриотика0,3664'!D391</f>
        <v>0.3664</v>
      </c>
    </row>
    <row r="288" spans="1:5" hidden="1" x14ac:dyDescent="0.25">
      <c r="A288" s="730"/>
      <c r="B288" s="728"/>
      <c r="C288" s="111">
        <f>'натур показатели инновации+добр'!C274</f>
        <v>0</v>
      </c>
      <c r="D288" s="67">
        <f>'натур показатели инновации+добр'!D274</f>
        <v>0</v>
      </c>
      <c r="E288" s="168">
        <f>'патриотика0,3664'!D392</f>
        <v>0.3664</v>
      </c>
    </row>
    <row r="289" spans="1:5" hidden="1" x14ac:dyDescent="0.25">
      <c r="A289" s="730"/>
      <c r="B289" s="728"/>
      <c r="C289" s="111">
        <f>'натур показатели инновации+добр'!C275</f>
        <v>0</v>
      </c>
      <c r="D289" s="67">
        <f>'натур показатели инновации+добр'!D275</f>
        <v>0</v>
      </c>
      <c r="E289" s="168">
        <f>'патриотика0,3664'!D393</f>
        <v>0.3664</v>
      </c>
    </row>
    <row r="290" spans="1:5" hidden="1" x14ac:dyDescent="0.25">
      <c r="A290" s="730"/>
      <c r="B290" s="728"/>
      <c r="C290" s="111">
        <f>'натур показатели инновации+добр'!C276</f>
        <v>0</v>
      </c>
      <c r="D290" s="67">
        <f>'натур показатели инновации+добр'!D276</f>
        <v>0</v>
      </c>
      <c r="E290" s="168">
        <f>'патриотика0,3664'!D394</f>
        <v>0.3664</v>
      </c>
    </row>
    <row r="291" spans="1:5" hidden="1" x14ac:dyDescent="0.25">
      <c r="A291" s="730"/>
      <c r="B291" s="728"/>
      <c r="C291" s="111">
        <f>'натур показатели инновации+добр'!C277</f>
        <v>0</v>
      </c>
      <c r="D291" s="67">
        <f>'натур показатели инновации+добр'!D277</f>
        <v>0</v>
      </c>
      <c r="E291" s="168">
        <f>'патриотика0,3664'!D395</f>
        <v>0.3664</v>
      </c>
    </row>
    <row r="292" spans="1:5" hidden="1" x14ac:dyDescent="0.25">
      <c r="A292" s="730"/>
      <c r="B292" s="728"/>
      <c r="C292" s="111">
        <f>'натур показатели инновации+добр'!C278</f>
        <v>0</v>
      </c>
      <c r="D292" s="67">
        <f>'натур показатели инновации+добр'!D278</f>
        <v>0</v>
      </c>
      <c r="E292" s="168">
        <f>'патриотика0,3664'!D396</f>
        <v>0.3664</v>
      </c>
    </row>
    <row r="293" spans="1:5" hidden="1" x14ac:dyDescent="0.25">
      <c r="A293" s="730"/>
      <c r="B293" s="728"/>
      <c r="C293" s="111">
        <f>'натур показатели инновации+добр'!C279</f>
        <v>0</v>
      </c>
      <c r="D293" s="67">
        <f>'натур показатели инновации+добр'!D279</f>
        <v>0</v>
      </c>
      <c r="E293" s="168">
        <f>'патриотика0,3664'!D397</f>
        <v>0.3664</v>
      </c>
    </row>
    <row r="294" spans="1:5" hidden="1" x14ac:dyDescent="0.25">
      <c r="A294" s="730"/>
      <c r="B294" s="728"/>
      <c r="C294" s="111">
        <f>'натур показатели инновации+добр'!C280</f>
        <v>0</v>
      </c>
      <c r="D294" s="67">
        <f>'натур показатели инновации+добр'!D280</f>
        <v>0</v>
      </c>
      <c r="E294" s="168">
        <f>'патриотика0,3664'!D398</f>
        <v>0.3664</v>
      </c>
    </row>
    <row r="295" spans="1:5" hidden="1" x14ac:dyDescent="0.25">
      <c r="A295" s="730"/>
      <c r="B295" s="728"/>
      <c r="C295" s="111">
        <f>'натур показатели инновации+добр'!C281</f>
        <v>0</v>
      </c>
      <c r="D295" s="67">
        <f>'натур показатели инновации+добр'!D281</f>
        <v>0</v>
      </c>
      <c r="E295" s="168">
        <f>'патриотика0,3664'!D399</f>
        <v>0.3664</v>
      </c>
    </row>
    <row r="296" spans="1:5" hidden="1" x14ac:dyDescent="0.25">
      <c r="A296" s="730"/>
      <c r="B296" s="728"/>
      <c r="C296" s="111">
        <f>'натур показатели инновации+добр'!C282</f>
        <v>0</v>
      </c>
      <c r="D296" s="67">
        <f>'натур показатели инновации+добр'!D282</f>
        <v>0</v>
      </c>
      <c r="E296" s="168">
        <f>'патриотика0,3664'!D400</f>
        <v>0.3664</v>
      </c>
    </row>
    <row r="297" spans="1:5" hidden="1" x14ac:dyDescent="0.25">
      <c r="A297" s="730"/>
      <c r="B297" s="728"/>
      <c r="C297" s="111">
        <f>'натур показатели инновации+добр'!C283</f>
        <v>0</v>
      </c>
      <c r="D297" s="67">
        <f>'натур показатели инновации+добр'!D283</f>
        <v>0</v>
      </c>
      <c r="E297" s="168">
        <f>'патриотика0,3664'!D401</f>
        <v>0.3664</v>
      </c>
    </row>
    <row r="298" spans="1:5" hidden="1" x14ac:dyDescent="0.25">
      <c r="A298" s="730"/>
      <c r="B298" s="728"/>
      <c r="C298" s="111">
        <f>'натур показатели инновации+добр'!C284</f>
        <v>0</v>
      </c>
      <c r="D298" s="67">
        <f>'натур показатели инновации+добр'!D284</f>
        <v>0</v>
      </c>
      <c r="E298" s="168">
        <f>'патриотика0,3664'!D402</f>
        <v>0.3664</v>
      </c>
    </row>
    <row r="299" spans="1:5" hidden="1" x14ac:dyDescent="0.25">
      <c r="A299" s="730"/>
      <c r="B299" s="728"/>
      <c r="C299" s="111">
        <f>'натур показатели инновации+добр'!C285</f>
        <v>0</v>
      </c>
      <c r="D299" s="67">
        <f>'натур показатели инновации+добр'!D285</f>
        <v>0</v>
      </c>
      <c r="E299" s="168">
        <f>'патриотика0,3664'!D403</f>
        <v>0.3664</v>
      </c>
    </row>
    <row r="300" spans="1:5" hidden="1" x14ac:dyDescent="0.25">
      <c r="A300" s="730"/>
      <c r="B300" s="728"/>
      <c r="C300" s="111">
        <f>'натур показатели инновации+добр'!C286</f>
        <v>0</v>
      </c>
      <c r="D300" s="67">
        <f>'натур показатели инновации+добр'!D286</f>
        <v>0</v>
      </c>
      <c r="E300" s="168">
        <f>'патриотика0,3664'!D404</f>
        <v>0.3664</v>
      </c>
    </row>
    <row r="301" spans="1:5" hidden="1" x14ac:dyDescent="0.25">
      <c r="A301" s="730"/>
      <c r="B301" s="728"/>
      <c r="C301" s="111">
        <f>'натур показатели инновации+добр'!C287</f>
        <v>0</v>
      </c>
      <c r="D301" s="67">
        <f>'натур показатели инновации+добр'!D287</f>
        <v>0</v>
      </c>
      <c r="E301" s="168">
        <f>'патриотика0,3664'!D405</f>
        <v>0.3664</v>
      </c>
    </row>
    <row r="302" spans="1:5" hidden="1" x14ac:dyDescent="0.25">
      <c r="A302" s="730"/>
      <c r="B302" s="728"/>
      <c r="C302" s="111">
        <f>'натур показатели инновации+добр'!C288</f>
        <v>0</v>
      </c>
      <c r="D302" s="67">
        <f>'натур показатели инновации+добр'!D288</f>
        <v>0</v>
      </c>
      <c r="E302" s="168">
        <f>'патриотика0,3664'!D406</f>
        <v>0.3664</v>
      </c>
    </row>
    <row r="303" spans="1:5" hidden="1" x14ac:dyDescent="0.25">
      <c r="A303" s="730"/>
      <c r="B303" s="728"/>
      <c r="C303" s="111">
        <f>'натур показатели инновации+добр'!C289</f>
        <v>0</v>
      </c>
      <c r="D303" s="67">
        <f>'натур показатели инновации+добр'!D289</f>
        <v>0</v>
      </c>
      <c r="E303" s="168">
        <f>'патриотика0,3664'!D407</f>
        <v>0.3664</v>
      </c>
    </row>
    <row r="304" spans="1:5" hidden="1" x14ac:dyDescent="0.25">
      <c r="A304" s="730"/>
      <c r="B304" s="728"/>
      <c r="C304" s="111">
        <f>'натур показатели инновации+добр'!C290</f>
        <v>0</v>
      </c>
      <c r="D304" s="67">
        <f>'натур показатели инновации+добр'!D290</f>
        <v>0</v>
      </c>
      <c r="E304" s="168">
        <f>'патриотика0,3664'!D408</f>
        <v>0.3664</v>
      </c>
    </row>
    <row r="305" spans="1:5" hidden="1" x14ac:dyDescent="0.25">
      <c r="A305" s="730"/>
      <c r="B305" s="728"/>
      <c r="C305" s="111">
        <f>'натур показатели инновации+добр'!C291</f>
        <v>0</v>
      </c>
      <c r="D305" s="67">
        <f>'натур показатели инновации+добр'!D291</f>
        <v>0</v>
      </c>
      <c r="E305" s="168">
        <f>'патриотика0,3664'!D409</f>
        <v>0.3664</v>
      </c>
    </row>
    <row r="306" spans="1:5" hidden="1" x14ac:dyDescent="0.25">
      <c r="A306" s="730"/>
      <c r="B306" s="728"/>
      <c r="C306" s="111">
        <f>'натур показатели инновации+добр'!C292</f>
        <v>0</v>
      </c>
      <c r="D306" s="67">
        <f>'натур показатели инновации+добр'!D292</f>
        <v>0</v>
      </c>
      <c r="E306" s="168">
        <f>'патриотика0,3664'!D410</f>
        <v>0.3664</v>
      </c>
    </row>
    <row r="307" spans="1:5" hidden="1" x14ac:dyDescent="0.25">
      <c r="A307" s="730"/>
      <c r="B307" s="728"/>
      <c r="C307" s="111">
        <f>'натур показатели инновации+добр'!C293</f>
        <v>0</v>
      </c>
      <c r="D307" s="67">
        <f>'натур показатели инновации+добр'!D293</f>
        <v>0</v>
      </c>
      <c r="E307" s="168">
        <f>'патриотика0,3664'!D411</f>
        <v>0.3664</v>
      </c>
    </row>
    <row r="308" spans="1:5" hidden="1" x14ac:dyDescent="0.25">
      <c r="A308" s="730"/>
      <c r="B308" s="728"/>
      <c r="C308" s="111">
        <f>'натур показатели инновации+добр'!C294</f>
        <v>0</v>
      </c>
      <c r="D308" s="67">
        <f>'натур показатели инновации+добр'!D294</f>
        <v>0</v>
      </c>
      <c r="E308" s="168">
        <f>'патриотика0,3664'!D412</f>
        <v>0.3664</v>
      </c>
    </row>
    <row r="309" spans="1:5" hidden="1" x14ac:dyDescent="0.25">
      <c r="A309" s="730"/>
      <c r="B309" s="728"/>
      <c r="C309" s="111">
        <f>'натур показатели инновации+добр'!C295</f>
        <v>0</v>
      </c>
      <c r="D309" s="67">
        <f>'натур показатели инновации+добр'!D295</f>
        <v>0</v>
      </c>
      <c r="E309" s="168">
        <f>'патриотика0,3664'!D413</f>
        <v>0.3664</v>
      </c>
    </row>
    <row r="310" spans="1:5" hidden="1" x14ac:dyDescent="0.25">
      <c r="A310" s="730"/>
      <c r="B310" s="728"/>
      <c r="C310" s="111">
        <f>'натур показатели инновации+добр'!C296</f>
        <v>0</v>
      </c>
      <c r="D310" s="67">
        <f>'натур показатели инновации+добр'!D296</f>
        <v>0</v>
      </c>
      <c r="E310" s="168">
        <f>'патриотика0,3664'!D414</f>
        <v>0.3664</v>
      </c>
    </row>
    <row r="311" spans="1:5" hidden="1" x14ac:dyDescent="0.25">
      <c r="A311" s="730"/>
      <c r="B311" s="728"/>
      <c r="C311" s="111">
        <f>'натур показатели инновации+добр'!C297</f>
        <v>0</v>
      </c>
      <c r="D311" s="67">
        <f>'натур показатели инновации+добр'!D297</f>
        <v>0</v>
      </c>
      <c r="E311" s="168">
        <f>'патриотика0,3664'!D415</f>
        <v>0.3664</v>
      </c>
    </row>
    <row r="312" spans="1:5" hidden="1" x14ac:dyDescent="0.25">
      <c r="A312" s="730"/>
      <c r="B312" s="728"/>
      <c r="C312" s="111">
        <f>'натур показатели инновации+добр'!C298</f>
        <v>0</v>
      </c>
      <c r="D312" s="67">
        <f>'натур показатели инновации+добр'!D298</f>
        <v>0</v>
      </c>
      <c r="E312" s="168">
        <f>'патриотика0,3664'!D416</f>
        <v>0.3664</v>
      </c>
    </row>
    <row r="313" spans="1:5" hidden="1" x14ac:dyDescent="0.25">
      <c r="A313" s="730"/>
      <c r="B313" s="728"/>
      <c r="C313" s="111">
        <f>'натур показатели инновации+добр'!C299</f>
        <v>0</v>
      </c>
      <c r="D313" s="67">
        <f>'натур показатели инновации+добр'!D299</f>
        <v>0</v>
      </c>
      <c r="E313" s="168">
        <f>'патриотика0,3664'!D417</f>
        <v>0.3664</v>
      </c>
    </row>
    <row r="314" spans="1:5" hidden="1" x14ac:dyDescent="0.25">
      <c r="A314" s="730"/>
      <c r="B314" s="728"/>
      <c r="C314" s="111">
        <f>'натур показатели инновации+добр'!C300</f>
        <v>0</v>
      </c>
      <c r="D314" s="67">
        <f>'натур показатели инновации+добр'!D300</f>
        <v>0</v>
      </c>
      <c r="E314" s="168">
        <f>'патриотика0,3664'!D418</f>
        <v>0.3664</v>
      </c>
    </row>
    <row r="315" spans="1:5" hidden="1" x14ac:dyDescent="0.25">
      <c r="A315" s="730"/>
      <c r="B315" s="728"/>
      <c r="C315" s="111">
        <f>'натур показатели инновации+добр'!C301</f>
        <v>0</v>
      </c>
      <c r="D315" s="67" t="s">
        <v>84</v>
      </c>
      <c r="E315" s="168">
        <f>'патриотика0,3664'!D419</f>
        <v>0.3664</v>
      </c>
    </row>
    <row r="316" spans="1:5" hidden="1" x14ac:dyDescent="0.25">
      <c r="A316" s="730"/>
      <c r="B316" s="728"/>
      <c r="C316" s="111">
        <f>'натур показатели инновации+добр'!C302</f>
        <v>0</v>
      </c>
      <c r="D316" s="67" t="s">
        <v>84</v>
      </c>
      <c r="E316" s="168">
        <f>'патриотика0,3664'!D420</f>
        <v>0.3664</v>
      </c>
    </row>
    <row r="317" spans="1:5" hidden="1" x14ac:dyDescent="0.25">
      <c r="A317" s="730"/>
      <c r="B317" s="728"/>
      <c r="C317" s="111">
        <f>'натур показатели инновации+добр'!C303</f>
        <v>0</v>
      </c>
      <c r="D317" s="67" t="s">
        <v>84</v>
      </c>
      <c r="E317" s="168">
        <f>'патриотика0,3664'!D421</f>
        <v>0.3664</v>
      </c>
    </row>
    <row r="318" spans="1:5" hidden="1" x14ac:dyDescent="0.25">
      <c r="A318" s="730"/>
      <c r="B318" s="728"/>
      <c r="C318" s="111">
        <f>'натур показатели инновации+добр'!C304</f>
        <v>0</v>
      </c>
      <c r="D318" s="67" t="s">
        <v>84</v>
      </c>
      <c r="E318" s="168">
        <f>'патриотика0,3664'!D422</f>
        <v>0.3664</v>
      </c>
    </row>
    <row r="319" spans="1:5" hidden="1" x14ac:dyDescent="0.25">
      <c r="A319" s="730"/>
      <c r="B319" s="728"/>
      <c r="C319" s="111">
        <f>'натур показатели инновации+добр'!C305</f>
        <v>0</v>
      </c>
      <c r="D319" s="67" t="s">
        <v>84</v>
      </c>
      <c r="E319" s="168">
        <f>'патриотика0,3664'!D423</f>
        <v>0.3664</v>
      </c>
    </row>
    <row r="320" spans="1:5" hidden="1" x14ac:dyDescent="0.25">
      <c r="A320" s="730"/>
      <c r="B320" s="728"/>
      <c r="C320" s="111">
        <f>'натур показатели инновации+добр'!C306</f>
        <v>0</v>
      </c>
      <c r="D320" s="67" t="s">
        <v>84</v>
      </c>
      <c r="E320" s="168">
        <f>'патриотика0,3664'!D424</f>
        <v>0.3664</v>
      </c>
    </row>
    <row r="321" spans="1:5" hidden="1" x14ac:dyDescent="0.25">
      <c r="A321" s="730"/>
      <c r="B321" s="728"/>
      <c r="C321" s="111">
        <f>'натур показатели инновации+добр'!C307</f>
        <v>0</v>
      </c>
      <c r="D321" s="67" t="s">
        <v>84</v>
      </c>
      <c r="E321" s="168">
        <f>'патриотика0,3664'!D425</f>
        <v>0.3664</v>
      </c>
    </row>
    <row r="322" spans="1:5" hidden="1" x14ac:dyDescent="0.25">
      <c r="A322" s="730"/>
      <c r="B322" s="728"/>
      <c r="C322" s="111">
        <f>'натур показатели инновации+добр'!C308</f>
        <v>0</v>
      </c>
      <c r="D322" s="67" t="s">
        <v>84</v>
      </c>
      <c r="E322" s="168">
        <f>'патриотика0,3664'!D426</f>
        <v>0.3664</v>
      </c>
    </row>
    <row r="323" spans="1:5" hidden="1" x14ac:dyDescent="0.25">
      <c r="A323" s="730"/>
      <c r="B323" s="728"/>
      <c r="C323" s="111">
        <f>'натур показатели инновации+добр'!C309</f>
        <v>0</v>
      </c>
      <c r="D323" s="67" t="s">
        <v>84</v>
      </c>
      <c r="E323" s="168">
        <f>'патриотика0,3664'!D427</f>
        <v>0.3664</v>
      </c>
    </row>
    <row r="324" spans="1:5" hidden="1" x14ac:dyDescent="0.25">
      <c r="A324" s="730"/>
      <c r="B324" s="728"/>
      <c r="C324" s="111">
        <f>'натур показатели инновации+добр'!C310</f>
        <v>0</v>
      </c>
      <c r="D324" s="67" t="s">
        <v>84</v>
      </c>
      <c r="E324" s="168">
        <f>'патриотика0,3664'!D428</f>
        <v>0.3664</v>
      </c>
    </row>
    <row r="325" spans="1:5" hidden="1" x14ac:dyDescent="0.25">
      <c r="A325" s="730"/>
      <c r="B325" s="728"/>
      <c r="C325" s="111">
        <f>'натур показатели инновации+добр'!C311</f>
        <v>0</v>
      </c>
      <c r="D325" s="67" t="s">
        <v>84</v>
      </c>
      <c r="E325" s="168">
        <f>'патриотика0,3664'!D429</f>
        <v>0.3664</v>
      </c>
    </row>
    <row r="326" spans="1:5" hidden="1" x14ac:dyDescent="0.25">
      <c r="A326" s="730"/>
      <c r="B326" s="728"/>
      <c r="C326" s="111">
        <f>'натур показатели инновации+добр'!C312</f>
        <v>0</v>
      </c>
      <c r="D326" s="67" t="s">
        <v>84</v>
      </c>
      <c r="E326" s="168">
        <f>'патриотика0,3664'!D430</f>
        <v>0.3664</v>
      </c>
    </row>
    <row r="327" spans="1:5" hidden="1" x14ac:dyDescent="0.25">
      <c r="A327" s="730"/>
      <c r="B327" s="728"/>
      <c r="C327" s="111">
        <f>'натур показатели инновации+добр'!C313</f>
        <v>0</v>
      </c>
      <c r="D327" s="67" t="s">
        <v>84</v>
      </c>
      <c r="E327" s="168">
        <f>'патриотика0,3664'!D431</f>
        <v>0.3664</v>
      </c>
    </row>
    <row r="328" spans="1:5" hidden="1" x14ac:dyDescent="0.25">
      <c r="A328" s="730"/>
      <c r="B328" s="728"/>
      <c r="C328" s="111">
        <f>'натур показатели инновации+добр'!C314</f>
        <v>0</v>
      </c>
      <c r="D328" s="67" t="s">
        <v>84</v>
      </c>
      <c r="E328" s="168">
        <f>'патриотика0,3664'!D432</f>
        <v>0.3664</v>
      </c>
    </row>
    <row r="329" spans="1:5" hidden="1" x14ac:dyDescent="0.25">
      <c r="A329" s="730"/>
      <c r="B329" s="728"/>
      <c r="C329" s="111">
        <f>'натур показатели инновации+добр'!C315</f>
        <v>0</v>
      </c>
      <c r="D329" s="67" t="s">
        <v>84</v>
      </c>
      <c r="E329" s="168">
        <f>'патриотика0,3664'!D433</f>
        <v>0.3664</v>
      </c>
    </row>
    <row r="330" spans="1:5" hidden="1" x14ac:dyDescent="0.25">
      <c r="A330" s="730"/>
      <c r="B330" s="728"/>
      <c r="C330" s="111">
        <f>'натур показатели инновации+добр'!C316</f>
        <v>0</v>
      </c>
      <c r="D330" s="67" t="s">
        <v>84</v>
      </c>
      <c r="E330" s="168">
        <f>'патриотика0,3664'!D434</f>
        <v>0.3664</v>
      </c>
    </row>
    <row r="331" spans="1:5" hidden="1" x14ac:dyDescent="0.25">
      <c r="A331" s="730"/>
      <c r="B331" s="728"/>
      <c r="C331" s="111">
        <f>'натур показатели инновации+добр'!C317</f>
        <v>0</v>
      </c>
      <c r="D331" s="67" t="s">
        <v>84</v>
      </c>
      <c r="E331" s="168">
        <f>'патриотика0,3664'!D435</f>
        <v>0.3664</v>
      </c>
    </row>
    <row r="332" spans="1:5" hidden="1" x14ac:dyDescent="0.25">
      <c r="A332" s="730"/>
      <c r="B332" s="728"/>
      <c r="C332" s="111">
        <f>'натур показатели инновации+добр'!C318</f>
        <v>0</v>
      </c>
      <c r="D332" s="67" t="s">
        <v>84</v>
      </c>
      <c r="E332" s="168">
        <f>'патриотика0,3664'!D436</f>
        <v>0.3664</v>
      </c>
    </row>
    <row r="333" spans="1:5" hidden="1" x14ac:dyDescent="0.25">
      <c r="A333" s="730"/>
      <c r="B333" s="728"/>
      <c r="C333" s="111">
        <f>'натур показатели инновации+добр'!C319</f>
        <v>0</v>
      </c>
      <c r="D333" s="67" t="s">
        <v>84</v>
      </c>
      <c r="E333" s="168">
        <f>'патриотика0,3664'!D437</f>
        <v>0.3664</v>
      </c>
    </row>
    <row r="334" spans="1:5" hidden="1" x14ac:dyDescent="0.25">
      <c r="A334" s="730"/>
      <c r="B334" s="728"/>
      <c r="C334" s="111">
        <f>'натур показатели инновации+добр'!C320</f>
        <v>0</v>
      </c>
      <c r="D334" s="67" t="s">
        <v>84</v>
      </c>
      <c r="E334" s="168">
        <f>'патриотика0,3664'!D438</f>
        <v>0.3664</v>
      </c>
    </row>
    <row r="335" spans="1:5" hidden="1" x14ac:dyDescent="0.25">
      <c r="A335" s="730"/>
      <c r="B335" s="728"/>
      <c r="C335" s="111">
        <f>'натур показатели инновации+добр'!C321</f>
        <v>0</v>
      </c>
      <c r="D335" s="67" t="s">
        <v>84</v>
      </c>
      <c r="E335" s="168">
        <f>'патриотика0,3664'!D439</f>
        <v>0.3664</v>
      </c>
    </row>
    <row r="336" spans="1:5" hidden="1" x14ac:dyDescent="0.25">
      <c r="A336" s="730"/>
      <c r="B336" s="728"/>
      <c r="C336" s="111">
        <f>'натур показатели инновации+добр'!C322</f>
        <v>0</v>
      </c>
      <c r="D336" s="67" t="s">
        <v>84</v>
      </c>
      <c r="E336" s="168">
        <f>'патриотика0,3664'!D440</f>
        <v>0.3664</v>
      </c>
    </row>
    <row r="337" spans="1:5" hidden="1" x14ac:dyDescent="0.25">
      <c r="A337" s="730"/>
      <c r="B337" s="728"/>
      <c r="C337" s="111">
        <f>'натур показатели инновации+добр'!C323</f>
        <v>0</v>
      </c>
      <c r="D337" s="67" t="s">
        <v>84</v>
      </c>
      <c r="E337" s="168">
        <f>'патриотика0,3664'!D441</f>
        <v>0.3664</v>
      </c>
    </row>
    <row r="338" spans="1:5" hidden="1" x14ac:dyDescent="0.25">
      <c r="A338" s="730"/>
      <c r="B338" s="728"/>
      <c r="C338" s="111">
        <f>'натур показатели инновации+добр'!C324</f>
        <v>0</v>
      </c>
      <c r="D338" s="67" t="s">
        <v>84</v>
      </c>
      <c r="E338" s="168">
        <f>'патриотика0,3664'!D442</f>
        <v>0.3664</v>
      </c>
    </row>
    <row r="339" spans="1:5" hidden="1" x14ac:dyDescent="0.25">
      <c r="A339" s="730"/>
      <c r="B339" s="728"/>
      <c r="C339" s="111">
        <f>'натур показатели инновации+добр'!C325</f>
        <v>0</v>
      </c>
      <c r="D339" s="67" t="s">
        <v>84</v>
      </c>
      <c r="E339" s="168">
        <f>'патриотика0,3664'!D443</f>
        <v>0.3664</v>
      </c>
    </row>
    <row r="340" spans="1:5" hidden="1" x14ac:dyDescent="0.25">
      <c r="A340" s="730"/>
      <c r="B340" s="728"/>
      <c r="C340" s="111">
        <f>'натур показатели инновации+добр'!C326</f>
        <v>0</v>
      </c>
      <c r="D340" s="67" t="s">
        <v>84</v>
      </c>
      <c r="E340" s="168">
        <f>'патриотика0,3664'!D444</f>
        <v>0.3664</v>
      </c>
    </row>
    <row r="341" spans="1:5" hidden="1" x14ac:dyDescent="0.25">
      <c r="A341" s="730"/>
      <c r="B341" s="728"/>
      <c r="C341" s="111">
        <f>'натур показатели инновации+добр'!C327</f>
        <v>0</v>
      </c>
      <c r="D341" s="67" t="s">
        <v>84</v>
      </c>
      <c r="E341" s="168">
        <f>'патриотика0,3664'!D445</f>
        <v>0.3664</v>
      </c>
    </row>
    <row r="342" spans="1:5" hidden="1" x14ac:dyDescent="0.25">
      <c r="A342" s="730"/>
      <c r="B342" s="728"/>
      <c r="C342" s="111">
        <f>'натур показатели инновации+добр'!C328</f>
        <v>0</v>
      </c>
      <c r="D342" s="67" t="s">
        <v>84</v>
      </c>
      <c r="E342" s="168">
        <f>'патриотика0,3664'!D446</f>
        <v>0.3664</v>
      </c>
    </row>
    <row r="343" spans="1:5" hidden="1" x14ac:dyDescent="0.25">
      <c r="A343" s="730"/>
      <c r="B343" s="728"/>
      <c r="C343" s="111">
        <f>'натур показатели инновации+добр'!C329</f>
        <v>0</v>
      </c>
      <c r="D343" s="67" t="s">
        <v>84</v>
      </c>
      <c r="E343" s="168">
        <f>'патриотика0,3664'!D447</f>
        <v>0.3664</v>
      </c>
    </row>
    <row r="344" spans="1:5" hidden="1" x14ac:dyDescent="0.25">
      <c r="A344" s="730"/>
      <c r="B344" s="728"/>
      <c r="C344" s="111">
        <f>'натур показатели инновации+добр'!C330</f>
        <v>0</v>
      </c>
      <c r="D344" s="67" t="s">
        <v>84</v>
      </c>
      <c r="E344" s="168">
        <f>'патриотика0,3664'!D448</f>
        <v>0.3664</v>
      </c>
    </row>
    <row r="345" spans="1:5" hidden="1" x14ac:dyDescent="0.25">
      <c r="A345" s="730"/>
      <c r="B345" s="728"/>
      <c r="C345" s="111">
        <f>'натур показатели инновации+добр'!C331</f>
        <v>0</v>
      </c>
      <c r="D345" s="67" t="s">
        <v>84</v>
      </c>
      <c r="E345" s="168">
        <f>'патриотика0,3664'!D449</f>
        <v>0.3664</v>
      </c>
    </row>
    <row r="346" spans="1:5" hidden="1" x14ac:dyDescent="0.25">
      <c r="A346" s="730"/>
      <c r="B346" s="728"/>
      <c r="C346" s="111">
        <f>'натур показатели инновации+добр'!C332</f>
        <v>0</v>
      </c>
      <c r="D346" s="67" t="s">
        <v>84</v>
      </c>
      <c r="E346" s="168">
        <f>'патриотика0,3664'!D450</f>
        <v>0.3664</v>
      </c>
    </row>
    <row r="347" spans="1:5" hidden="1" x14ac:dyDescent="0.25">
      <c r="A347" s="730"/>
      <c r="B347" s="728"/>
      <c r="C347" s="111">
        <f>'натур показатели инновации+добр'!C333</f>
        <v>0</v>
      </c>
      <c r="D347" s="67" t="s">
        <v>84</v>
      </c>
      <c r="E347" s="168">
        <f>'патриотика0,3664'!D451</f>
        <v>0.3664</v>
      </c>
    </row>
    <row r="348" spans="1:5" hidden="1" x14ac:dyDescent="0.25">
      <c r="A348" s="730"/>
      <c r="B348" s="728"/>
      <c r="C348" s="111">
        <f>'натур показатели инновации+добр'!C334</f>
        <v>0</v>
      </c>
      <c r="D348" s="67" t="s">
        <v>84</v>
      </c>
      <c r="E348" s="168">
        <f>'патриотика0,3664'!D452</f>
        <v>0.3664</v>
      </c>
    </row>
    <row r="349" spans="1:5" hidden="1" x14ac:dyDescent="0.25">
      <c r="A349" s="730"/>
      <c r="B349" s="728"/>
      <c r="C349" s="111">
        <f>'натур показатели инновации+добр'!C335</f>
        <v>0</v>
      </c>
      <c r="D349" s="67" t="s">
        <v>84</v>
      </c>
      <c r="E349" s="168">
        <f>'патриотика0,3664'!D453</f>
        <v>0.3664</v>
      </c>
    </row>
    <row r="350" spans="1:5" hidden="1" x14ac:dyDescent="0.25">
      <c r="A350" s="730"/>
      <c r="B350" s="728"/>
      <c r="C350" s="111">
        <f>'натур показатели инновации+добр'!C336</f>
        <v>0</v>
      </c>
      <c r="D350" s="67" t="s">
        <v>84</v>
      </c>
      <c r="E350" s="168">
        <f>'патриотика0,3664'!D454</f>
        <v>0.3664</v>
      </c>
    </row>
    <row r="351" spans="1:5" hidden="1" x14ac:dyDescent="0.25">
      <c r="A351" s="730"/>
      <c r="B351" s="728"/>
      <c r="C351" s="111">
        <f>'натур показатели инновации+добр'!C337</f>
        <v>0</v>
      </c>
      <c r="D351" s="67" t="s">
        <v>84</v>
      </c>
      <c r="E351" s="168">
        <f>'патриотика0,3664'!D455</f>
        <v>0.3664</v>
      </c>
    </row>
    <row r="352" spans="1:5" hidden="1" x14ac:dyDescent="0.25">
      <c r="A352" s="730"/>
      <c r="B352" s="728"/>
      <c r="C352" s="111">
        <f>'натур показатели инновации+добр'!C338</f>
        <v>0</v>
      </c>
      <c r="D352" s="67" t="s">
        <v>84</v>
      </c>
      <c r="E352" s="168">
        <f>'патриотика0,3664'!D456</f>
        <v>0.3664</v>
      </c>
    </row>
    <row r="353" spans="2:5" hidden="1" x14ac:dyDescent="0.25">
      <c r="B353" s="728"/>
      <c r="C353" s="111"/>
      <c r="D353" s="67"/>
      <c r="E353" s="168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zoomScale="78" zoomScaleNormal="70" zoomScaleSheetLayoutView="78" zoomScalePageLayoutView="80" workbookViewId="0">
      <selection activeCell="J43" sqref="J43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74" t="s">
        <v>46</v>
      </c>
      <c r="B1" s="774"/>
      <c r="C1" s="774"/>
      <c r="D1" s="774"/>
      <c r="E1" s="774"/>
      <c r="F1" s="774"/>
      <c r="G1" s="774"/>
      <c r="H1" s="774"/>
    </row>
    <row r="2" spans="1:122" ht="18.75" x14ac:dyDescent="0.25">
      <c r="A2" s="367" t="str">
        <f>'таланты+инициативы0,2672'!A2</f>
        <v>на 25.05.2022 год</v>
      </c>
      <c r="B2" s="367"/>
      <c r="C2" s="367"/>
      <c r="D2" s="367"/>
      <c r="E2" s="367"/>
      <c r="F2" s="367"/>
      <c r="G2" s="367"/>
      <c r="H2" s="367"/>
    </row>
    <row r="3" spans="1:122" ht="57.6" customHeight="1" x14ac:dyDescent="0.25">
      <c r="A3" s="8" t="s">
        <v>213</v>
      </c>
      <c r="B3" s="782" t="s">
        <v>49</v>
      </c>
      <c r="C3" s="782"/>
      <c r="D3" s="782"/>
      <c r="E3" s="782"/>
      <c r="F3" s="782"/>
      <c r="G3" s="782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7"/>
      <c r="AB3" s="477"/>
      <c r="AC3" s="477"/>
      <c r="AD3" s="477"/>
      <c r="AE3" s="477"/>
      <c r="AF3" s="477"/>
      <c r="AG3" s="477"/>
      <c r="AH3" s="477"/>
      <c r="AI3" s="477"/>
      <c r="AJ3" s="477"/>
      <c r="AK3" s="477"/>
      <c r="AL3" s="477"/>
      <c r="AM3" s="477"/>
      <c r="AN3" s="477"/>
      <c r="AO3" s="477"/>
      <c r="AP3" s="477"/>
      <c r="AQ3" s="477"/>
      <c r="AR3" s="477"/>
      <c r="AS3" s="477"/>
      <c r="AT3" s="477"/>
      <c r="AU3" s="477"/>
      <c r="AV3" s="477"/>
      <c r="AW3" s="477"/>
      <c r="AX3" s="477"/>
      <c r="AY3" s="477"/>
      <c r="AZ3" s="477"/>
      <c r="BA3" s="477"/>
      <c r="BB3" s="477"/>
      <c r="BC3" s="477"/>
      <c r="BD3" s="477"/>
      <c r="BE3" s="477"/>
      <c r="BF3" s="477"/>
      <c r="BG3" s="477"/>
      <c r="BH3" s="477"/>
      <c r="BI3" s="477"/>
      <c r="BJ3" s="477"/>
      <c r="BK3" s="477"/>
      <c r="BL3" s="477"/>
      <c r="BM3" s="477"/>
      <c r="BN3" s="477"/>
      <c r="BO3" s="477"/>
      <c r="BP3" s="477"/>
      <c r="BQ3" s="477"/>
      <c r="BR3" s="477"/>
      <c r="BS3" s="477"/>
      <c r="BT3" s="477"/>
      <c r="BU3" s="477"/>
      <c r="BV3" s="477"/>
      <c r="BW3" s="477"/>
      <c r="BX3" s="477"/>
      <c r="BY3" s="477"/>
      <c r="BZ3" s="477"/>
      <c r="CA3" s="477"/>
      <c r="CB3" s="477"/>
      <c r="CC3" s="477"/>
      <c r="CD3" s="477"/>
      <c r="CE3" s="477"/>
      <c r="CF3" s="477"/>
      <c r="CG3" s="477"/>
      <c r="CH3" s="477"/>
      <c r="CI3" s="477"/>
      <c r="CJ3" s="477"/>
      <c r="CK3" s="477"/>
      <c r="CL3" s="477"/>
      <c r="CM3" s="477"/>
      <c r="CN3" s="477"/>
      <c r="CO3" s="477"/>
      <c r="CP3" s="477"/>
      <c r="CQ3" s="477"/>
      <c r="CR3" s="477"/>
      <c r="CS3" s="477"/>
      <c r="CT3" s="477"/>
      <c r="CU3" s="477"/>
      <c r="CV3" s="477"/>
      <c r="CW3" s="477"/>
      <c r="CX3" s="477"/>
      <c r="CY3" s="477"/>
      <c r="CZ3" s="477"/>
      <c r="DA3" s="477"/>
      <c r="DB3" s="477"/>
      <c r="DC3" s="477"/>
      <c r="DD3" s="477"/>
      <c r="DE3" s="477"/>
      <c r="DF3" s="477"/>
      <c r="DG3" s="477"/>
      <c r="DH3" s="477"/>
      <c r="DI3" s="477"/>
      <c r="DJ3" s="477"/>
      <c r="DK3" s="477"/>
      <c r="DL3" s="477"/>
      <c r="DM3" s="477"/>
      <c r="DN3" s="477"/>
      <c r="DO3" s="477"/>
      <c r="DP3" s="477"/>
      <c r="DQ3" s="477"/>
      <c r="DR3" s="477"/>
    </row>
    <row r="4" spans="1:122" x14ac:dyDescent="0.25">
      <c r="A4" s="767" t="s">
        <v>186</v>
      </c>
      <c r="B4" s="767"/>
      <c r="C4" s="767"/>
      <c r="D4" s="767"/>
      <c r="E4" s="767"/>
    </row>
    <row r="5" spans="1:122" x14ac:dyDescent="0.25">
      <c r="A5" s="768" t="s">
        <v>43</v>
      </c>
      <c r="B5" s="768"/>
      <c r="C5" s="768"/>
      <c r="D5" s="768"/>
      <c r="E5" s="768"/>
    </row>
    <row r="6" spans="1:122" x14ac:dyDescent="0.25">
      <c r="A6" s="768" t="s">
        <v>199</v>
      </c>
      <c r="B6" s="768"/>
      <c r="C6" s="768"/>
      <c r="D6" s="768"/>
      <c r="E6" s="768"/>
    </row>
    <row r="7" spans="1:122" x14ac:dyDescent="0.25">
      <c r="A7" s="628" t="s">
        <v>218</v>
      </c>
      <c r="B7" s="628"/>
      <c r="C7" s="628"/>
      <c r="D7" s="628"/>
      <c r="E7" s="628"/>
    </row>
    <row r="8" spans="1:122" ht="31.15" customHeight="1" x14ac:dyDescent="0.25">
      <c r="A8" s="101" t="s">
        <v>34</v>
      </c>
      <c r="B8" s="68" t="s">
        <v>9</v>
      </c>
      <c r="C8" s="69"/>
      <c r="D8" s="629" t="s">
        <v>10</v>
      </c>
      <c r="E8" s="630"/>
      <c r="F8" s="322" t="s">
        <v>9</v>
      </c>
    </row>
    <row r="9" spans="1:122" x14ac:dyDescent="0.25">
      <c r="A9" s="101"/>
      <c r="B9" s="370"/>
      <c r="C9" s="370"/>
      <c r="D9" s="631" t="str">
        <f>'инновации+добровольчество0,3664'!D10:E10</f>
        <v>Заведующий МЦ</v>
      </c>
      <c r="E9" s="632"/>
      <c r="F9" s="70">
        <v>1</v>
      </c>
    </row>
    <row r="10" spans="1:122" x14ac:dyDescent="0.25">
      <c r="A10" s="68" t="s">
        <v>140</v>
      </c>
      <c r="B10" s="370">
        <v>5.6</v>
      </c>
      <c r="C10" s="370"/>
      <c r="D10" s="633" t="str">
        <f>'[1]2016'!$AE$25</f>
        <v>Водитель</v>
      </c>
      <c r="E10" s="634"/>
      <c r="F10" s="370">
        <v>1</v>
      </c>
    </row>
    <row r="11" spans="1:122" x14ac:dyDescent="0.25">
      <c r="A11" s="68" t="s">
        <v>93</v>
      </c>
      <c r="B11" s="370">
        <v>1</v>
      </c>
      <c r="C11" s="370"/>
      <c r="D11" s="633" t="s">
        <v>87</v>
      </c>
      <c r="E11" s="634"/>
      <c r="F11" s="370">
        <v>0.5</v>
      </c>
    </row>
    <row r="12" spans="1:122" x14ac:dyDescent="0.25">
      <c r="A12" s="101"/>
      <c r="B12" s="370"/>
      <c r="C12" s="370"/>
      <c r="D12" s="633" t="str">
        <f>'[1]2016'!$AE$26</f>
        <v xml:space="preserve">Уборщик служебных помещений </v>
      </c>
      <c r="E12" s="634"/>
      <c r="F12" s="370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35" t="s">
        <v>57</v>
      </c>
      <c r="E13" s="636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76" t="s">
        <v>344</v>
      </c>
      <c r="B15" s="776"/>
      <c r="C15" s="776"/>
      <c r="D15" s="776"/>
      <c r="E15" s="776"/>
      <c r="F15" s="776"/>
    </row>
    <row r="16" spans="1:122" x14ac:dyDescent="0.25">
      <c r="A16" s="10" t="s">
        <v>340</v>
      </c>
      <c r="B16" s="10"/>
      <c r="C16" s="10"/>
      <c r="D16" s="10"/>
    </row>
    <row r="17" spans="1:11" x14ac:dyDescent="0.25">
      <c r="A17" s="777" t="s">
        <v>45</v>
      </c>
      <c r="B17" s="777"/>
      <c r="C17" s="777"/>
      <c r="D17" s="777"/>
      <c r="E17" s="777"/>
      <c r="F17" s="777"/>
    </row>
    <row r="18" spans="1:11" x14ac:dyDescent="0.25">
      <c r="A18" s="775"/>
      <c r="B18" s="775"/>
      <c r="C18" s="368"/>
      <c r="D18" s="155">
        <v>0.3664</v>
      </c>
      <c r="E18" s="156"/>
    </row>
    <row r="19" spans="1:11" ht="22.9" customHeight="1" x14ac:dyDescent="0.25">
      <c r="A19" s="747" t="s">
        <v>0</v>
      </c>
      <c r="B19" s="747" t="s">
        <v>1</v>
      </c>
      <c r="C19" s="360"/>
      <c r="D19" s="747" t="s">
        <v>2</v>
      </c>
      <c r="E19" s="748" t="s">
        <v>3</v>
      </c>
      <c r="F19" s="749"/>
      <c r="G19" s="747" t="s">
        <v>35</v>
      </c>
      <c r="H19" s="360" t="s">
        <v>5</v>
      </c>
      <c r="I19" s="747" t="s">
        <v>6</v>
      </c>
    </row>
    <row r="20" spans="1:11" ht="31.5" x14ac:dyDescent="0.25">
      <c r="A20" s="747"/>
      <c r="B20" s="747"/>
      <c r="C20" s="360"/>
      <c r="D20" s="747"/>
      <c r="E20" s="360" t="s">
        <v>341</v>
      </c>
      <c r="F20" s="360" t="s">
        <v>330</v>
      </c>
      <c r="G20" s="747"/>
      <c r="H20" s="341" t="s">
        <v>171</v>
      </c>
      <c r="I20" s="747"/>
    </row>
    <row r="21" spans="1:11" x14ac:dyDescent="0.25">
      <c r="A21" s="747"/>
      <c r="B21" s="747"/>
      <c r="C21" s="360"/>
      <c r="D21" s="747"/>
      <c r="E21" s="360" t="s">
        <v>4</v>
      </c>
      <c r="F21" s="157"/>
      <c r="G21" s="747"/>
      <c r="H21" s="360" t="s">
        <v>343</v>
      </c>
      <c r="I21" s="747"/>
    </row>
    <row r="22" spans="1:11" x14ac:dyDescent="0.25">
      <c r="A22" s="747">
        <v>1</v>
      </c>
      <c r="B22" s="747">
        <v>2</v>
      </c>
      <c r="C22" s="360"/>
      <c r="D22" s="747">
        <v>3</v>
      </c>
      <c r="E22" s="747" t="s">
        <v>342</v>
      </c>
      <c r="F22" s="770">
        <v>5</v>
      </c>
      <c r="G22" s="599" t="s">
        <v>7</v>
      </c>
      <c r="H22" s="341" t="s">
        <v>172</v>
      </c>
      <c r="I22" s="599" t="s">
        <v>173</v>
      </c>
    </row>
    <row r="23" spans="1:11" x14ac:dyDescent="0.25">
      <c r="A23" s="747"/>
      <c r="B23" s="747"/>
      <c r="C23" s="360"/>
      <c r="D23" s="747"/>
      <c r="E23" s="747"/>
      <c r="F23" s="771"/>
      <c r="G23" s="599"/>
      <c r="H23" s="54">
        <v>1775.4</v>
      </c>
      <c r="I23" s="599"/>
    </row>
    <row r="24" spans="1:11" x14ac:dyDescent="0.25">
      <c r="A24" s="73" t="s">
        <v>93</v>
      </c>
      <c r="B24" s="87">
        <f>'таланты+инициативы0,2672'!B24</f>
        <v>70163.8</v>
      </c>
      <c r="C24" s="85"/>
      <c r="D24" s="360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617.80839224526608</v>
      </c>
      <c r="I24" s="74">
        <f>G24*H24+26380.99</f>
        <v>428043.03698368004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50029.599999999999</v>
      </c>
      <c r="C25" s="179"/>
      <c r="D25" s="360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440.52213165013529</v>
      </c>
      <c r="I25" s="74">
        <f>G25*H25+67095.35</f>
        <v>1670941.6732655363</v>
      </c>
    </row>
    <row r="26" spans="1:11" ht="18.75" x14ac:dyDescent="0.3">
      <c r="A26" s="748" t="s">
        <v>8</v>
      </c>
      <c r="B26" s="781"/>
      <c r="C26" s="781"/>
      <c r="D26" s="781"/>
      <c r="E26" s="781"/>
      <c r="F26" s="781"/>
      <c r="G26" s="781"/>
      <c r="H26" s="749"/>
      <c r="I26" s="453">
        <f>SUM(I24:I25)</f>
        <v>2098984.7102492163</v>
      </c>
      <c r="J26" s="167">
        <f>I26+I99</f>
        <v>3142779.4372587525</v>
      </c>
      <c r="K26" s="181" t="s">
        <v>104</v>
      </c>
    </row>
    <row r="27" spans="1:11" hidden="1" x14ac:dyDescent="0.25">
      <c r="A27" s="659" t="s">
        <v>166</v>
      </c>
      <c r="B27" s="659"/>
      <c r="C27" s="659"/>
      <c r="D27" s="659"/>
      <c r="E27" s="659"/>
      <c r="F27" s="659"/>
      <c r="G27" s="659"/>
      <c r="H27" s="659"/>
      <c r="I27" s="180"/>
      <c r="J27" s="181"/>
    </row>
    <row r="28" spans="1:11" hidden="1" x14ac:dyDescent="0.25">
      <c r="A28" s="602" t="s">
        <v>60</v>
      </c>
      <c r="B28" s="638" t="s">
        <v>155</v>
      </c>
      <c r="C28" s="638"/>
      <c r="D28" s="638" t="s">
        <v>156</v>
      </c>
      <c r="E28" s="638"/>
      <c r="F28" s="638"/>
      <c r="G28" s="639"/>
      <c r="H28" s="639"/>
      <c r="I28" s="180"/>
      <c r="J28" s="181"/>
    </row>
    <row r="29" spans="1:11" ht="16.5" hidden="1" customHeight="1" x14ac:dyDescent="0.25">
      <c r="A29" s="603"/>
      <c r="B29" s="638"/>
      <c r="C29" s="638"/>
      <c r="D29" s="638" t="s">
        <v>157</v>
      </c>
      <c r="E29" s="602" t="s">
        <v>158</v>
      </c>
      <c r="F29" s="759" t="s">
        <v>159</v>
      </c>
      <c r="G29" s="602" t="s">
        <v>165</v>
      </c>
      <c r="H29" s="602" t="s">
        <v>6</v>
      </c>
      <c r="I29" s="180"/>
      <c r="J29" s="181"/>
    </row>
    <row r="30" spans="1:11" hidden="1" x14ac:dyDescent="0.25">
      <c r="A30" s="604"/>
      <c r="B30" s="638"/>
      <c r="C30" s="638"/>
      <c r="D30" s="638"/>
      <c r="E30" s="604"/>
      <c r="F30" s="615"/>
      <c r="G30" s="604"/>
      <c r="H30" s="604"/>
      <c r="I30" s="180"/>
      <c r="J30" s="181"/>
    </row>
    <row r="31" spans="1:11" hidden="1" x14ac:dyDescent="0.25">
      <c r="A31" s="331">
        <v>1</v>
      </c>
      <c r="B31" s="616">
        <v>2</v>
      </c>
      <c r="C31" s="61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0"/>
      <c r="J31" s="181"/>
    </row>
    <row r="32" spans="1:11" hidden="1" x14ac:dyDescent="0.25">
      <c r="A32" s="329" t="s">
        <v>93</v>
      </c>
      <c r="B32" s="329">
        <v>0.39300000000000002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18363.9*0.393</f>
        <v>7217.0127000000011</v>
      </c>
      <c r="G32" s="183">
        <f>F32*30.2%</f>
        <v>2179.5378354000004</v>
      </c>
      <c r="H32" s="183">
        <f>F32+G32</f>
        <v>9396.5505354000015</v>
      </c>
      <c r="I32" s="180"/>
      <c r="J32" s="181"/>
    </row>
    <row r="33" spans="1:11" ht="15.6" hidden="1" customHeight="1" x14ac:dyDescent="0.25">
      <c r="A33" s="329" t="s">
        <v>161</v>
      </c>
      <c r="B33" s="616">
        <f>5.6*0.393</f>
        <v>2.2008000000000001</v>
      </c>
      <c r="C33" s="617"/>
      <c r="D33" s="150">
        <f>1302.85*B33</f>
        <v>2867.3122800000001</v>
      </c>
      <c r="E33" s="112">
        <f t="shared" si="0"/>
        <v>34407.747360000001</v>
      </c>
      <c r="F33" s="150">
        <f>64311.87*0.393</f>
        <v>25274.564910000001</v>
      </c>
      <c r="G33" s="183">
        <f>F33*30.2%</f>
        <v>7632.9186028200002</v>
      </c>
      <c r="H33" s="183">
        <f>F33+G33</f>
        <v>32907.483512819999</v>
      </c>
    </row>
    <row r="34" spans="1:11" ht="18.75" hidden="1" x14ac:dyDescent="0.25">
      <c r="A34" s="327"/>
      <c r="B34" s="637">
        <f>SUM(B32:C33)</f>
        <v>3.5937999999999999</v>
      </c>
      <c r="C34" s="637"/>
      <c r="D34" s="127">
        <f>SUM(D32:D33)</f>
        <v>4941.9122800000005</v>
      </c>
      <c r="E34" s="127">
        <f>SUM(E32:E33)</f>
        <v>59302.947359999998</v>
      </c>
      <c r="F34" s="127">
        <f>SUM(F32:F33)</f>
        <v>32491.57761</v>
      </c>
      <c r="G34" s="127">
        <f>SUM(G32:G33)</f>
        <v>9812.4564382200006</v>
      </c>
      <c r="H34" s="225"/>
    </row>
    <row r="35" spans="1:11" s="45" customFormat="1" ht="14.45" hidden="1" customHeight="1" x14ac:dyDescent="0.25">
      <c r="A35" s="659" t="s">
        <v>170</v>
      </c>
      <c r="B35" s="659"/>
      <c r="C35" s="659"/>
      <c r="D35" s="659"/>
      <c r="E35" s="659"/>
      <c r="F35" s="659"/>
      <c r="G35" s="659"/>
      <c r="H35" s="659"/>
      <c r="I35" s="151"/>
    </row>
    <row r="36" spans="1:11" s="45" customFormat="1" ht="28.9" hidden="1" customHeight="1" x14ac:dyDescent="0.25">
      <c r="A36" s="602" t="s">
        <v>60</v>
      </c>
      <c r="B36" s="638" t="s">
        <v>155</v>
      </c>
      <c r="C36" s="638"/>
      <c r="D36" s="611" t="s">
        <v>156</v>
      </c>
      <c r="E36" s="613"/>
      <c r="F36" s="332"/>
    </row>
    <row r="37" spans="1:11" s="45" customFormat="1" ht="14.45" hidden="1" customHeight="1" x14ac:dyDescent="0.25">
      <c r="A37" s="603"/>
      <c r="B37" s="638"/>
      <c r="C37" s="638"/>
      <c r="D37" s="638" t="s">
        <v>157</v>
      </c>
      <c r="E37" s="602" t="s">
        <v>165</v>
      </c>
      <c r="F37" s="602" t="s">
        <v>169</v>
      </c>
    </row>
    <row r="38" spans="1:11" s="45" customFormat="1" ht="15" hidden="1" x14ac:dyDescent="0.25">
      <c r="A38" s="604"/>
      <c r="B38" s="638"/>
      <c r="C38" s="638"/>
      <c r="D38" s="638"/>
      <c r="E38" s="604"/>
      <c r="F38" s="604"/>
    </row>
    <row r="39" spans="1:11" s="45" customFormat="1" ht="15" hidden="1" x14ac:dyDescent="0.25">
      <c r="A39" s="331">
        <v>1</v>
      </c>
      <c r="B39" s="616">
        <v>2</v>
      </c>
      <c r="C39" s="617"/>
      <c r="D39" s="331">
        <v>3</v>
      </c>
      <c r="E39" s="331">
        <v>6</v>
      </c>
      <c r="F39" s="331">
        <v>7</v>
      </c>
    </row>
    <row r="40" spans="1:11" s="45" customFormat="1" ht="15" hidden="1" x14ac:dyDescent="0.25">
      <c r="A40" s="329" t="s">
        <v>161</v>
      </c>
      <c r="B40" s="616">
        <f>B33</f>
        <v>2.2008000000000001</v>
      </c>
      <c r="C40" s="617"/>
      <c r="D40" s="150">
        <v>4218.1400000000003</v>
      </c>
      <c r="E40" s="183">
        <f>D40*30.2%</f>
        <v>1273.8782800000001</v>
      </c>
      <c r="F40" s="183">
        <f>(E40+D40)*B40*12+27.46</f>
        <v>145069.46596748798</v>
      </c>
    </row>
    <row r="41" spans="1:11" s="45" customFormat="1" ht="18.75" hidden="1" x14ac:dyDescent="0.25">
      <c r="A41" s="327"/>
      <c r="B41" s="637">
        <f>SUM(B40:C40)</f>
        <v>2.2008000000000001</v>
      </c>
      <c r="C41" s="637"/>
      <c r="D41" s="127">
        <f>SUM(D40:D40)</f>
        <v>4218.1400000000003</v>
      </c>
      <c r="E41" s="127">
        <f>SUM(E40:E40)</f>
        <v>1273.8782800000001</v>
      </c>
      <c r="F41" s="225"/>
    </row>
    <row r="42" spans="1:11" s="45" customFormat="1" ht="18.75" x14ac:dyDescent="0.25">
      <c r="A42" s="151"/>
      <c r="B42" s="151"/>
      <c r="C42" s="151"/>
      <c r="D42" s="211"/>
      <c r="E42" s="211"/>
      <c r="F42" s="214"/>
      <c r="J42" s="7">
        <v>2948801.56</v>
      </c>
      <c r="K42" s="180" t="s">
        <v>105</v>
      </c>
    </row>
    <row r="43" spans="1:11" x14ac:dyDescent="0.25">
      <c r="D43" s="158">
        <f>D18</f>
        <v>0.3664</v>
      </c>
      <c r="J43" s="167">
        <f>J42-J26</f>
        <v>-193977.87725875247</v>
      </c>
      <c r="K43" s="180" t="s">
        <v>117</v>
      </c>
    </row>
    <row r="44" spans="1:11" ht="24.6" hidden="1" customHeight="1" x14ac:dyDescent="0.25">
      <c r="A44" s="747" t="s">
        <v>120</v>
      </c>
      <c r="B44" s="747"/>
      <c r="C44" s="360"/>
      <c r="D44" s="360" t="s">
        <v>11</v>
      </c>
      <c r="E44" s="360" t="s">
        <v>48</v>
      </c>
      <c r="F44" s="360" t="s">
        <v>15</v>
      </c>
      <c r="G44" s="365" t="s">
        <v>6</v>
      </c>
    </row>
    <row r="45" spans="1:11" hidden="1" x14ac:dyDescent="0.25">
      <c r="A45" s="748">
        <v>1</v>
      </c>
      <c r="B45" s="749"/>
      <c r="C45" s="361"/>
      <c r="D45" s="360">
        <v>2</v>
      </c>
      <c r="E45" s="75">
        <v>3</v>
      </c>
      <c r="F45" s="360">
        <v>4</v>
      </c>
      <c r="G45" s="78" t="s">
        <v>68</v>
      </c>
    </row>
    <row r="46" spans="1:11" hidden="1" x14ac:dyDescent="0.25">
      <c r="A46" s="750" t="str">
        <f>'инновации+добровольчество0,3664'!A53</f>
        <v>Суточные</v>
      </c>
      <c r="B46" s="751"/>
      <c r="C46" s="363"/>
      <c r="D46" s="360" t="str">
        <f>'инновации+добровольчество0,3664'!D53</f>
        <v>сутки</v>
      </c>
      <c r="E46" s="229">
        <f>D43</f>
        <v>0.3664</v>
      </c>
      <c r="F46" s="374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50" t="str">
        <f>'инновации+добровольчество0,3664'!A54</f>
        <v>Проезд</v>
      </c>
      <c r="B47" s="751"/>
      <c r="C47" s="363"/>
      <c r="D47" s="360" t="str">
        <f>'инновации+добровольчество0,3664'!D54</f>
        <v xml:space="preserve">Ед. </v>
      </c>
      <c r="E47" s="229">
        <f>E46</f>
        <v>0.3664</v>
      </c>
      <c r="F47" s="374">
        <f>'инновации+добровольчество0,3664'!F54</f>
        <v>7000</v>
      </c>
      <c r="G47" s="81">
        <f>E47*F47</f>
        <v>2564.8000000000002</v>
      </c>
    </row>
    <row r="48" spans="1:11" hidden="1" x14ac:dyDescent="0.25">
      <c r="A48" s="750" t="str">
        <f>'инновации+добровольчество0,3664'!A55</f>
        <v xml:space="preserve">Проживание </v>
      </c>
      <c r="B48" s="751"/>
      <c r="C48" s="363"/>
      <c r="D48" s="360" t="str">
        <f>'инновации+добровольчество0,3664'!D55</f>
        <v>сутки</v>
      </c>
      <c r="E48" s="229">
        <f>E46</f>
        <v>0.3664</v>
      </c>
      <c r="F48" s="374">
        <f>'инновации+добровольчество0,3664'!F55</f>
        <v>2000</v>
      </c>
      <c r="G48" s="81">
        <f>E48*F48</f>
        <v>732.8</v>
      </c>
    </row>
    <row r="49" spans="1:10" hidden="1" x14ac:dyDescent="0.25">
      <c r="A49" s="362" t="e">
        <f>'инновации+добровольчество0,3664'!#REF!</f>
        <v>#REF!</v>
      </c>
      <c r="B49" s="228"/>
      <c r="C49" s="228"/>
      <c r="D49" s="360" t="e">
        <f>'инновации+добровольчество0,3664'!#REF!</f>
        <v>#REF!</v>
      </c>
      <c r="E49" s="229">
        <f>E46</f>
        <v>0.3664</v>
      </c>
      <c r="F49" s="374" t="e">
        <f>'инновации+добровольчество0,3664'!#REF!</f>
        <v>#REF!</v>
      </c>
      <c r="G49" s="81">
        <v>0</v>
      </c>
    </row>
    <row r="50" spans="1:10" ht="18.75" hidden="1" x14ac:dyDescent="0.25">
      <c r="A50" s="752" t="s">
        <v>58</v>
      </c>
      <c r="B50" s="753"/>
      <c r="C50" s="753"/>
      <c r="D50" s="753"/>
      <c r="E50" s="753"/>
      <c r="F50" s="754"/>
      <c r="G50" s="282">
        <v>0</v>
      </c>
    </row>
    <row r="51" spans="1:10" x14ac:dyDescent="0.25">
      <c r="A51" s="773" t="s">
        <v>118</v>
      </c>
      <c r="B51" s="773"/>
      <c r="C51" s="773"/>
      <c r="D51" s="773"/>
      <c r="E51" s="773"/>
      <c r="F51" s="773"/>
    </row>
    <row r="52" spans="1:10" ht="15.6" customHeight="1" x14ac:dyDescent="0.25">
      <c r="D52" s="158"/>
      <c r="F52" s="159">
        <v>1</v>
      </c>
    </row>
    <row r="53" spans="1:10" ht="12" customHeight="1" x14ac:dyDescent="0.25">
      <c r="A53" s="783" t="s">
        <v>121</v>
      </c>
      <c r="B53" s="784"/>
      <c r="C53" s="360"/>
      <c r="D53" s="770" t="s">
        <v>11</v>
      </c>
      <c r="E53" s="770" t="s">
        <v>48</v>
      </c>
      <c r="F53" s="770" t="s">
        <v>15</v>
      </c>
      <c r="G53" s="761" t="s">
        <v>6</v>
      </c>
      <c r="J53" s="184"/>
    </row>
    <row r="54" spans="1:10" ht="9" hidden="1" customHeight="1" x14ac:dyDescent="0.25">
      <c r="A54" s="785"/>
      <c r="B54" s="786"/>
      <c r="C54" s="360"/>
      <c r="D54" s="771"/>
      <c r="E54" s="771"/>
      <c r="F54" s="771"/>
      <c r="G54" s="762"/>
      <c r="J54" s="159"/>
    </row>
    <row r="55" spans="1:10" x14ac:dyDescent="0.25">
      <c r="A55" s="783">
        <v>1</v>
      </c>
      <c r="B55" s="784"/>
      <c r="C55" s="361"/>
      <c r="D55" s="333">
        <v>2</v>
      </c>
      <c r="E55" s="333">
        <v>3</v>
      </c>
      <c r="F55" s="333">
        <v>4</v>
      </c>
      <c r="G55" s="400" t="s">
        <v>68</v>
      </c>
    </row>
    <row r="56" spans="1:10" ht="25.5" x14ac:dyDescent="0.25">
      <c r="A56" s="468" t="s">
        <v>231</v>
      </c>
      <c r="B56" s="394"/>
      <c r="C56" s="300"/>
      <c r="D56" s="90"/>
      <c r="E56" s="90"/>
      <c r="F56" s="91"/>
      <c r="G56" s="299"/>
    </row>
    <row r="57" spans="1:10" x14ac:dyDescent="0.25">
      <c r="A57" s="469" t="s">
        <v>228</v>
      </c>
      <c r="B57" s="395"/>
      <c r="C57" s="92"/>
      <c r="D57" s="90" t="s">
        <v>122</v>
      </c>
      <c r="E57" s="90">
        <v>4</v>
      </c>
      <c r="F57" s="91">
        <v>7500</v>
      </c>
      <c r="G57" s="299">
        <f>E57*F57</f>
        <v>30000</v>
      </c>
    </row>
    <row r="58" spans="1:10" x14ac:dyDescent="0.25">
      <c r="A58" s="469" t="s">
        <v>345</v>
      </c>
      <c r="B58" s="395"/>
      <c r="C58" s="92"/>
      <c r="D58" s="90" t="s">
        <v>123</v>
      </c>
      <c r="E58" s="471">
        <v>6</v>
      </c>
      <c r="F58" s="472">
        <v>500</v>
      </c>
      <c r="G58" s="299">
        <f t="shared" ref="G58:G82" si="1">E58*F58</f>
        <v>3000</v>
      </c>
    </row>
    <row r="59" spans="1:10" x14ac:dyDescent="0.25">
      <c r="A59" s="469" t="s">
        <v>346</v>
      </c>
      <c r="B59" s="395"/>
      <c r="C59" s="300"/>
      <c r="D59" s="90" t="s">
        <v>123</v>
      </c>
      <c r="E59" s="90">
        <v>8</v>
      </c>
      <c r="F59" s="91">
        <v>450</v>
      </c>
      <c r="G59" s="299">
        <f t="shared" si="1"/>
        <v>3600</v>
      </c>
    </row>
    <row r="60" spans="1:10" ht="25.5" customHeight="1" x14ac:dyDescent="0.25">
      <c r="A60" s="468" t="s">
        <v>347</v>
      </c>
      <c r="B60" s="396"/>
      <c r="C60" s="92"/>
      <c r="D60" s="90"/>
      <c r="E60" s="90"/>
      <c r="F60" s="91"/>
      <c r="G60" s="299">
        <f t="shared" si="1"/>
        <v>0</v>
      </c>
    </row>
    <row r="61" spans="1:10" x14ac:dyDescent="0.25">
      <c r="A61" s="469" t="s">
        <v>318</v>
      </c>
      <c r="B61" s="395"/>
      <c r="C61" s="92"/>
      <c r="D61" s="90" t="s">
        <v>122</v>
      </c>
      <c r="E61" s="90">
        <v>20</v>
      </c>
      <c r="F61" s="91">
        <v>5000</v>
      </c>
      <c r="G61" s="299">
        <f t="shared" si="1"/>
        <v>100000</v>
      </c>
    </row>
    <row r="62" spans="1:10" x14ac:dyDescent="0.25">
      <c r="A62" s="469" t="s">
        <v>319</v>
      </c>
      <c r="B62" s="395"/>
      <c r="C62" s="300"/>
      <c r="D62" s="90" t="s">
        <v>123</v>
      </c>
      <c r="E62" s="471">
        <v>100</v>
      </c>
      <c r="F62" s="472">
        <v>350</v>
      </c>
      <c r="G62" s="299">
        <f t="shared" si="1"/>
        <v>35000</v>
      </c>
    </row>
    <row r="63" spans="1:10" x14ac:dyDescent="0.25">
      <c r="A63" s="470" t="s">
        <v>320</v>
      </c>
      <c r="B63" s="395"/>
      <c r="C63" s="264"/>
      <c r="D63" s="90" t="s">
        <v>123</v>
      </c>
      <c r="E63" s="90"/>
      <c r="F63" s="91"/>
      <c r="G63" s="299">
        <f t="shared" si="1"/>
        <v>0</v>
      </c>
    </row>
    <row r="64" spans="1:10" ht="25.5" customHeight="1" x14ac:dyDescent="0.25">
      <c r="A64" s="469" t="s">
        <v>348</v>
      </c>
      <c r="B64" s="396"/>
      <c r="C64" s="92"/>
      <c r="D64" s="90"/>
      <c r="E64" s="90">
        <v>8</v>
      </c>
      <c r="F64" s="91">
        <v>7500</v>
      </c>
      <c r="G64" s="299">
        <f t="shared" si="1"/>
        <v>60000</v>
      </c>
    </row>
    <row r="65" spans="1:7" x14ac:dyDescent="0.25">
      <c r="A65" s="469" t="s">
        <v>346</v>
      </c>
      <c r="B65" s="395"/>
      <c r="C65" s="92"/>
      <c r="D65" s="90" t="s">
        <v>122</v>
      </c>
      <c r="E65" s="90">
        <v>80</v>
      </c>
      <c r="F65" s="91">
        <v>350</v>
      </c>
      <c r="G65" s="299">
        <f t="shared" si="1"/>
        <v>28000</v>
      </c>
    </row>
    <row r="66" spans="1:7" x14ac:dyDescent="0.25">
      <c r="A66" s="468" t="s">
        <v>234</v>
      </c>
      <c r="B66" s="395"/>
      <c r="C66" s="300"/>
      <c r="D66" s="90" t="s">
        <v>123</v>
      </c>
      <c r="E66" s="90"/>
      <c r="F66" s="91"/>
      <c r="G66" s="299">
        <f t="shared" si="1"/>
        <v>0</v>
      </c>
    </row>
    <row r="67" spans="1:7" x14ac:dyDescent="0.25">
      <c r="A67" s="469" t="s">
        <v>228</v>
      </c>
      <c r="B67" s="397"/>
      <c r="C67" s="263"/>
      <c r="D67" s="90"/>
      <c r="E67" s="90">
        <v>8</v>
      </c>
      <c r="F67" s="91">
        <v>7500</v>
      </c>
      <c r="G67" s="299">
        <f t="shared" si="1"/>
        <v>60000</v>
      </c>
    </row>
    <row r="68" spans="1:7" x14ac:dyDescent="0.25">
      <c r="A68" s="469" t="s">
        <v>346</v>
      </c>
      <c r="B68" s="395"/>
      <c r="C68" s="92"/>
      <c r="D68" s="90" t="s">
        <v>122</v>
      </c>
      <c r="E68" s="90">
        <v>8</v>
      </c>
      <c r="F68" s="91">
        <v>350</v>
      </c>
      <c r="G68" s="299">
        <f t="shared" si="1"/>
        <v>2800</v>
      </c>
    </row>
    <row r="69" spans="1:7" ht="25.5" x14ac:dyDescent="0.25">
      <c r="A69" s="468" t="s">
        <v>235</v>
      </c>
      <c r="B69" s="395"/>
      <c r="C69" s="92"/>
      <c r="D69" s="90" t="s">
        <v>123</v>
      </c>
      <c r="E69" s="471"/>
      <c r="F69" s="472"/>
      <c r="G69" s="299">
        <f t="shared" si="1"/>
        <v>0</v>
      </c>
    </row>
    <row r="70" spans="1:7" x14ac:dyDescent="0.25">
      <c r="A70" s="469" t="s">
        <v>228</v>
      </c>
      <c r="B70" s="396"/>
      <c r="C70" s="92"/>
      <c r="D70" s="90"/>
      <c r="E70" s="90">
        <v>4</v>
      </c>
      <c r="F70" s="91">
        <v>7500</v>
      </c>
      <c r="G70" s="299">
        <f t="shared" si="1"/>
        <v>30000</v>
      </c>
    </row>
    <row r="71" spans="1:7" x14ac:dyDescent="0.25">
      <c r="A71" s="469" t="s">
        <v>232</v>
      </c>
      <c r="B71" s="395"/>
      <c r="C71" s="300"/>
      <c r="D71" s="90" t="s">
        <v>122</v>
      </c>
      <c r="E71" s="90">
        <v>8</v>
      </c>
      <c r="F71" s="91">
        <v>500</v>
      </c>
      <c r="G71" s="299">
        <f t="shared" si="1"/>
        <v>4000</v>
      </c>
    </row>
    <row r="72" spans="1:7" x14ac:dyDescent="0.25">
      <c r="A72" s="469" t="s">
        <v>233</v>
      </c>
      <c r="B72" s="395"/>
      <c r="C72" s="92"/>
      <c r="D72" s="90" t="s">
        <v>123</v>
      </c>
      <c r="E72" s="471">
        <v>18</v>
      </c>
      <c r="F72" s="472">
        <v>350</v>
      </c>
      <c r="G72" s="299">
        <f t="shared" si="1"/>
        <v>6300</v>
      </c>
    </row>
    <row r="73" spans="1:7" ht="17.25" customHeight="1" x14ac:dyDescent="0.25">
      <c r="A73" s="468" t="s">
        <v>236</v>
      </c>
      <c r="B73" s="396"/>
      <c r="C73" s="92"/>
      <c r="D73" s="90"/>
      <c r="E73" s="90"/>
      <c r="F73" s="91"/>
      <c r="G73" s="299">
        <f t="shared" si="1"/>
        <v>0</v>
      </c>
    </row>
    <row r="74" spans="1:7" x14ac:dyDescent="0.25">
      <c r="A74" s="469" t="s">
        <v>228</v>
      </c>
      <c r="B74" s="395"/>
      <c r="C74" s="300"/>
      <c r="D74" s="90" t="s">
        <v>122</v>
      </c>
      <c r="E74" s="471">
        <v>20</v>
      </c>
      <c r="F74" s="472">
        <v>7500</v>
      </c>
      <c r="G74" s="299">
        <f t="shared" si="1"/>
        <v>150000</v>
      </c>
    </row>
    <row r="75" spans="1:7" x14ac:dyDescent="0.25">
      <c r="A75" s="469" t="s">
        <v>229</v>
      </c>
      <c r="B75" s="395"/>
      <c r="C75" s="92"/>
      <c r="D75" s="90" t="s">
        <v>123</v>
      </c>
      <c r="E75" s="90">
        <v>40</v>
      </c>
      <c r="F75" s="91">
        <v>500</v>
      </c>
      <c r="G75" s="299">
        <f t="shared" si="1"/>
        <v>20000</v>
      </c>
    </row>
    <row r="76" spans="1:7" x14ac:dyDescent="0.25">
      <c r="A76" s="469" t="s">
        <v>230</v>
      </c>
      <c r="B76" s="395"/>
      <c r="C76" s="92"/>
      <c r="D76" s="90" t="s">
        <v>123</v>
      </c>
      <c r="E76" s="90">
        <v>40</v>
      </c>
      <c r="F76" s="91">
        <v>350</v>
      </c>
      <c r="G76" s="299">
        <f t="shared" si="1"/>
        <v>14000</v>
      </c>
    </row>
    <row r="77" spans="1:7" x14ac:dyDescent="0.25">
      <c r="A77" s="468" t="s">
        <v>349</v>
      </c>
      <c r="B77" s="396"/>
      <c r="C77" s="92"/>
      <c r="D77" s="90"/>
      <c r="E77" s="90">
        <v>30</v>
      </c>
      <c r="F77" s="91">
        <v>10000</v>
      </c>
      <c r="G77" s="299">
        <f t="shared" si="1"/>
        <v>300000</v>
      </c>
    </row>
    <row r="78" spans="1:7" x14ac:dyDescent="0.25">
      <c r="A78" s="468" t="s">
        <v>226</v>
      </c>
      <c r="B78" s="395"/>
      <c r="C78" s="300"/>
      <c r="D78" s="90" t="s">
        <v>122</v>
      </c>
      <c r="E78" s="90">
        <v>124</v>
      </c>
      <c r="F78" s="91">
        <v>500</v>
      </c>
      <c r="G78" s="299">
        <f t="shared" si="1"/>
        <v>62000</v>
      </c>
    </row>
    <row r="79" spans="1:7" x14ac:dyDescent="0.25">
      <c r="A79" s="468" t="s">
        <v>321</v>
      </c>
      <c r="B79" s="395"/>
      <c r="C79" s="92"/>
      <c r="D79" s="90" t="s">
        <v>123</v>
      </c>
      <c r="E79" s="90">
        <v>120</v>
      </c>
      <c r="F79" s="91">
        <v>760</v>
      </c>
      <c r="G79" s="299">
        <f t="shared" si="1"/>
        <v>91200</v>
      </c>
    </row>
    <row r="80" spans="1:7" hidden="1" x14ac:dyDescent="0.25">
      <c r="A80" s="448" t="s">
        <v>322</v>
      </c>
      <c r="B80" s="395"/>
      <c r="C80" s="92"/>
      <c r="D80" s="90" t="s">
        <v>123</v>
      </c>
      <c r="E80" s="157">
        <v>0</v>
      </c>
      <c r="F80" s="157">
        <v>0</v>
      </c>
      <c r="G80" s="299">
        <v>0</v>
      </c>
    </row>
    <row r="81" spans="1:9" ht="19.5" hidden="1" customHeight="1" x14ac:dyDescent="0.25">
      <c r="A81" s="448" t="s">
        <v>323</v>
      </c>
      <c r="B81" s="396"/>
      <c r="C81" s="92"/>
      <c r="D81" s="90" t="s">
        <v>84</v>
      </c>
      <c r="E81" s="157">
        <v>0</v>
      </c>
      <c r="F81" s="157">
        <v>45</v>
      </c>
      <c r="G81" s="299">
        <f t="shared" si="1"/>
        <v>0</v>
      </c>
    </row>
    <row r="82" spans="1:9" ht="15.75" hidden="1" customHeight="1" x14ac:dyDescent="0.25">
      <c r="A82" s="102" t="s">
        <v>324</v>
      </c>
      <c r="B82" s="396"/>
      <c r="C82" s="301"/>
      <c r="D82" s="402" t="s">
        <v>84</v>
      </c>
      <c r="E82" s="70">
        <v>0</v>
      </c>
      <c r="F82" s="432">
        <v>30</v>
      </c>
      <c r="G82" s="299">
        <f t="shared" si="1"/>
        <v>0</v>
      </c>
    </row>
    <row r="83" spans="1:9" hidden="1" x14ac:dyDescent="0.25">
      <c r="A83" s="398" t="s">
        <v>227</v>
      </c>
      <c r="B83" s="399"/>
      <c r="C83" s="92"/>
      <c r="D83" s="90" t="s">
        <v>84</v>
      </c>
      <c r="E83" s="90"/>
      <c r="F83" s="91"/>
      <c r="G83" s="299"/>
    </row>
    <row r="84" spans="1:9" ht="18.75" x14ac:dyDescent="0.25">
      <c r="G84" s="401">
        <f>SUM(G57:G83)</f>
        <v>999900</v>
      </c>
    </row>
    <row r="85" spans="1:9" s="303" customFormat="1" ht="18.75" x14ac:dyDescent="0.25">
      <c r="A85" s="302"/>
      <c r="B85" s="302"/>
      <c r="C85" s="302"/>
      <c r="D85" s="302"/>
      <c r="E85" s="302"/>
      <c r="F85" s="302"/>
      <c r="G85" s="261"/>
    </row>
    <row r="86" spans="1:9" s="303" customFormat="1" ht="18.75" x14ac:dyDescent="0.25">
      <c r="A86" s="302"/>
      <c r="B86" s="302"/>
      <c r="C86" s="302"/>
      <c r="D86" s="302"/>
      <c r="E86" s="302"/>
      <c r="F86" s="302"/>
      <c r="G86" s="261"/>
    </row>
    <row r="87" spans="1:9" ht="18.75" x14ac:dyDescent="0.25">
      <c r="A87" s="302"/>
      <c r="B87" s="302"/>
      <c r="C87" s="302"/>
      <c r="D87" s="302"/>
      <c r="E87" s="302"/>
      <c r="F87" s="302"/>
      <c r="G87" s="261"/>
    </row>
    <row r="88" spans="1:9" ht="32.25" customHeight="1" x14ac:dyDescent="0.25">
      <c r="A88" s="755" t="str">
        <f>'таланты+инициативы0,2672'!A77:F77</f>
        <v xml:space="preserve">Затраты на оплату труда работников, непосредственно НЕ связанных с выполнением работы </v>
      </c>
      <c r="B88" s="755"/>
      <c r="C88" s="755"/>
      <c r="D88" s="755"/>
      <c r="E88" s="755"/>
      <c r="F88" s="755"/>
    </row>
    <row r="89" spans="1:9" x14ac:dyDescent="0.25">
      <c r="A89" s="11"/>
      <c r="B89" s="11"/>
      <c r="C89" s="11"/>
      <c r="D89" s="11"/>
      <c r="E89" s="11"/>
      <c r="F89" s="95">
        <f>D43</f>
        <v>0.3664</v>
      </c>
    </row>
    <row r="90" spans="1:9" ht="31.5" customHeight="1" x14ac:dyDescent="0.25">
      <c r="A90" s="324" t="s">
        <v>0</v>
      </c>
      <c r="B90" s="599" t="s">
        <v>1</v>
      </c>
      <c r="C90" s="341"/>
      <c r="D90" s="599" t="s">
        <v>2</v>
      </c>
      <c r="E90" s="591" t="s">
        <v>3</v>
      </c>
      <c r="F90" s="592"/>
      <c r="G90" s="600" t="s">
        <v>35</v>
      </c>
      <c r="H90" s="341" t="s">
        <v>5</v>
      </c>
      <c r="I90" s="599" t="s">
        <v>6</v>
      </c>
    </row>
    <row r="91" spans="1:9" ht="30" x14ac:dyDescent="0.25">
      <c r="A91" s="413"/>
      <c r="B91" s="599"/>
      <c r="C91" s="341"/>
      <c r="D91" s="599"/>
      <c r="E91" s="341" t="s">
        <v>325</v>
      </c>
      <c r="F91" s="341" t="s">
        <v>243</v>
      </c>
      <c r="G91" s="600"/>
      <c r="H91" s="341" t="s">
        <v>51</v>
      </c>
      <c r="I91" s="599"/>
    </row>
    <row r="92" spans="1:9" x14ac:dyDescent="0.25">
      <c r="A92" s="414"/>
      <c r="B92" s="599"/>
      <c r="C92" s="341"/>
      <c r="D92" s="599"/>
      <c r="E92" s="341" t="s">
        <v>4</v>
      </c>
      <c r="F92" s="53"/>
      <c r="G92" s="600"/>
      <c r="H92" s="341" t="s">
        <v>304</v>
      </c>
      <c r="I92" s="599"/>
    </row>
    <row r="93" spans="1:9" x14ac:dyDescent="0.25">
      <c r="A93" s="746">
        <v>1</v>
      </c>
      <c r="B93" s="599">
        <v>2</v>
      </c>
      <c r="C93" s="341"/>
      <c r="D93" s="599">
        <v>3</v>
      </c>
      <c r="E93" s="599" t="s">
        <v>303</v>
      </c>
      <c r="F93" s="599">
        <v>5</v>
      </c>
      <c r="G93" s="600" t="s">
        <v>7</v>
      </c>
      <c r="H93" s="341" t="s">
        <v>52</v>
      </c>
      <c r="I93" s="599" t="s">
        <v>53</v>
      </c>
    </row>
    <row r="94" spans="1:9" x14ac:dyDescent="0.25">
      <c r="A94" s="746"/>
      <c r="B94" s="599"/>
      <c r="C94" s="341"/>
      <c r="D94" s="599"/>
      <c r="E94" s="599"/>
      <c r="F94" s="599"/>
      <c r="G94" s="600"/>
      <c r="H94" s="54">
        <v>1774.4</v>
      </c>
      <c r="I94" s="599"/>
    </row>
    <row r="95" spans="1:9" x14ac:dyDescent="0.25">
      <c r="A95" s="415" t="str">
        <f>'инновации+добровольчество0,3664'!A83</f>
        <v>Заведующий МЦ</v>
      </c>
      <c r="B95" s="87">
        <f>'таланты+инициативы0,2672'!B94</f>
        <v>91213.26</v>
      </c>
      <c r="C95" s="87"/>
      <c r="D95" s="341">
        <f>1*F89</f>
        <v>0.3664</v>
      </c>
      <c r="E95" s="56">
        <f>D95*1774.4</f>
        <v>650.14016000000004</v>
      </c>
      <c r="F95" s="57">
        <v>1</v>
      </c>
      <c r="G95" s="58">
        <f>E95/F95</f>
        <v>650.14016000000004</v>
      </c>
      <c r="H95" s="56">
        <f>B95*1.302/1774.4*12</f>
        <v>803.15372759242564</v>
      </c>
      <c r="I95" s="56">
        <f>G95*H95+34353.48</f>
        <v>556515.97296153603</v>
      </c>
    </row>
    <row r="96" spans="1:9" x14ac:dyDescent="0.25">
      <c r="A96" s="415" t="str">
        <f>'инновации+добровольчество0,3664'!A84</f>
        <v>Водитель</v>
      </c>
      <c r="B96" s="87">
        <f>'таланты+инициативы0,2672'!B95</f>
        <v>31947</v>
      </c>
      <c r="C96" s="171"/>
      <c r="D96" s="341">
        <f>1*F89</f>
        <v>0.3664</v>
      </c>
      <c r="E96" s="56">
        <f>D96*1774.4</f>
        <v>650.14016000000004</v>
      </c>
      <c r="F96" s="57">
        <v>1</v>
      </c>
      <c r="G96" s="58">
        <f t="shared" ref="G96:G98" si="2">E96/F96</f>
        <v>650.14016000000004</v>
      </c>
      <c r="H96" s="56">
        <f>B96*1.302/1774.4*12</f>
        <v>281.30068079350764</v>
      </c>
      <c r="I96" s="56">
        <f>G96*H96+12026.63</f>
        <v>194911.49961920001</v>
      </c>
    </row>
    <row r="97" spans="1:10" x14ac:dyDescent="0.25">
      <c r="A97" s="415" t="str">
        <f>'инновации+добровольчество0,3664'!A85</f>
        <v>Рабочий по обслуживанию здания</v>
      </c>
      <c r="B97" s="87">
        <f>'таланты+инициативы0,2672'!B96</f>
        <v>31947</v>
      </c>
      <c r="C97" s="58"/>
      <c r="D97" s="341">
        <f>0.5*F89</f>
        <v>0.1832</v>
      </c>
      <c r="E97" s="56">
        <f>D97*1774.4</f>
        <v>325.07008000000002</v>
      </c>
      <c r="F97" s="57">
        <v>1</v>
      </c>
      <c r="G97" s="58">
        <f t="shared" si="2"/>
        <v>325.07008000000002</v>
      </c>
      <c r="H97" s="56">
        <f>B97*1.302/1774.4*12</f>
        <v>281.30068079350764</v>
      </c>
      <c r="I97" s="56">
        <f>G97*H97+6013.31</f>
        <v>97455.744809600001</v>
      </c>
    </row>
    <row r="98" spans="1:10" x14ac:dyDescent="0.25">
      <c r="A98" s="415" t="str">
        <f>'инновации+добровольчество0,3664'!A86</f>
        <v>Уборщик служебных помещений</v>
      </c>
      <c r="B98" s="87">
        <f>'таланты+инициативы0,2672'!B97</f>
        <v>31947</v>
      </c>
      <c r="C98" s="343"/>
      <c r="D98" s="341">
        <f>1*F89</f>
        <v>0.3664</v>
      </c>
      <c r="E98" s="56">
        <f>D98*1774.4</f>
        <v>650.14016000000004</v>
      </c>
      <c r="F98" s="57">
        <v>1</v>
      </c>
      <c r="G98" s="58">
        <f t="shared" si="2"/>
        <v>650.14016000000004</v>
      </c>
      <c r="H98" s="56">
        <f>B98*1.302/1774.4*12</f>
        <v>281.30068079350764</v>
      </c>
      <c r="I98" s="56">
        <f>G98*H98+12026.64</f>
        <v>194911.50961920002</v>
      </c>
      <c r="J98" s="167"/>
    </row>
    <row r="99" spans="1:10" x14ac:dyDescent="0.25">
      <c r="A99" s="756" t="s">
        <v>28</v>
      </c>
      <c r="B99" s="757"/>
      <c r="C99" s="757"/>
      <c r="D99" s="757"/>
      <c r="E99" s="757"/>
      <c r="F99" s="758"/>
      <c r="G99" s="366"/>
      <c r="H99" s="366"/>
      <c r="I99" s="412">
        <f>SUM(I95:I98)</f>
        <v>1043794.7270095361</v>
      </c>
    </row>
    <row r="100" spans="1:10" x14ac:dyDescent="0.25">
      <c r="A100" s="416"/>
      <c r="B100" s="416"/>
      <c r="C100" s="416"/>
      <c r="D100" s="417"/>
      <c r="E100" s="417"/>
      <c r="F100" s="417"/>
      <c r="G100" s="417"/>
      <c r="H100" s="417"/>
      <c r="I100" s="418"/>
    </row>
    <row r="101" spans="1:10" s="45" customFormat="1" ht="14.45" customHeight="1" x14ac:dyDescent="0.25">
      <c r="A101" s="659" t="s">
        <v>352</v>
      </c>
      <c r="B101" s="659"/>
      <c r="C101" s="659"/>
      <c r="D101" s="593"/>
      <c r="E101" s="593"/>
      <c r="F101" s="593"/>
      <c r="G101" s="593"/>
      <c r="H101" s="593"/>
    </row>
    <row r="102" spans="1:10" s="45" customFormat="1" ht="14.45" customHeight="1" x14ac:dyDescent="0.25">
      <c r="A102" s="602" t="s">
        <v>60</v>
      </c>
      <c r="B102" s="605" t="s">
        <v>155</v>
      </c>
      <c r="C102" s="606"/>
      <c r="D102" s="611"/>
      <c r="E102" s="612"/>
      <c r="F102" s="613"/>
      <c r="G102" s="212"/>
      <c r="H102" s="212"/>
    </row>
    <row r="103" spans="1:10" s="45" customFormat="1" ht="14.45" customHeight="1" x14ac:dyDescent="0.25">
      <c r="A103" s="603"/>
      <c r="B103" s="607"/>
      <c r="C103" s="608"/>
      <c r="D103" s="614" t="s">
        <v>159</v>
      </c>
      <c r="E103" s="603" t="s">
        <v>165</v>
      </c>
      <c r="F103" s="603" t="s">
        <v>6</v>
      </c>
    </row>
    <row r="104" spans="1:10" s="45" customFormat="1" ht="15" x14ac:dyDescent="0.25">
      <c r="A104" s="604"/>
      <c r="B104" s="609"/>
      <c r="C104" s="610"/>
      <c r="D104" s="615"/>
      <c r="E104" s="604"/>
      <c r="F104" s="604"/>
    </row>
    <row r="105" spans="1:10" s="45" customFormat="1" ht="15" x14ac:dyDescent="0.25">
      <c r="A105" s="331">
        <v>1</v>
      </c>
      <c r="B105" s="616">
        <v>2</v>
      </c>
      <c r="C105" s="617"/>
      <c r="D105" s="331">
        <v>5</v>
      </c>
      <c r="E105" s="331">
        <v>6</v>
      </c>
      <c r="F105" s="331">
        <v>7</v>
      </c>
    </row>
    <row r="106" spans="1:10" s="45" customFormat="1" ht="15" x14ac:dyDescent="0.25">
      <c r="A106" s="329" t="s">
        <v>162</v>
      </c>
      <c r="B106" s="331">
        <f>F123</f>
        <v>0.3664</v>
      </c>
      <c r="C106" s="330"/>
      <c r="D106" s="150">
        <f>'таланты+инициативы0,2672'!D106</f>
        <v>30404.18</v>
      </c>
      <c r="E106" s="183">
        <f t="shared" ref="E106:E108" si="3">D106*30.2%</f>
        <v>9182.0623599999999</v>
      </c>
      <c r="F106" s="183">
        <f>(D106+E106)*B106</f>
        <v>14504.399200704001</v>
      </c>
    </row>
    <row r="107" spans="1:10" s="45" customFormat="1" ht="15" x14ac:dyDescent="0.25">
      <c r="A107" s="329" t="s">
        <v>163</v>
      </c>
      <c r="B107" s="331">
        <f>1*F89</f>
        <v>0.3664</v>
      </c>
      <c r="C107" s="330"/>
      <c r="D107" s="150">
        <f>'таланты+инициативы0,2672'!D107</f>
        <v>15202.09</v>
      </c>
      <c r="E107" s="183">
        <f t="shared" si="3"/>
        <v>4591.0311799999999</v>
      </c>
      <c r="F107" s="183">
        <f t="shared" ref="F107:F108" si="4">(D107+E107)*B107</f>
        <v>7252.1996003520007</v>
      </c>
    </row>
    <row r="108" spans="1:10" s="45" customFormat="1" ht="15" x14ac:dyDescent="0.25">
      <c r="A108" s="329" t="s">
        <v>142</v>
      </c>
      <c r="B108" s="331">
        <f>1*F89</f>
        <v>0.3664</v>
      </c>
      <c r="C108" s="330"/>
      <c r="D108" s="150">
        <f>'таланты+инициативы0,2672'!D108</f>
        <v>30404.18</v>
      </c>
      <c r="E108" s="183">
        <f t="shared" si="3"/>
        <v>9182.0623599999999</v>
      </c>
      <c r="F108" s="183">
        <f t="shared" si="4"/>
        <v>14504.399200704001</v>
      </c>
    </row>
    <row r="109" spans="1:10" s="45" customFormat="1" ht="15" x14ac:dyDescent="0.25">
      <c r="A109" s="153"/>
      <c r="B109" s="327"/>
      <c r="C109" s="154"/>
      <c r="D109" s="127"/>
      <c r="E109" s="127"/>
      <c r="F109" s="290">
        <f>F106+F107+F108</f>
        <v>36260.998001760003</v>
      </c>
    </row>
    <row r="110" spans="1:10" s="45" customFormat="1" ht="14.45" hidden="1" customHeight="1" x14ac:dyDescent="0.25">
      <c r="A110" s="659" t="s">
        <v>167</v>
      </c>
      <c r="B110" s="659"/>
      <c r="C110" s="659"/>
      <c r="D110" s="659"/>
      <c r="E110" s="659"/>
      <c r="F110" s="659"/>
      <c r="G110" s="659"/>
      <c r="H110" s="659"/>
    </row>
    <row r="111" spans="1:10" s="45" customFormat="1" ht="14.45" hidden="1" customHeight="1" x14ac:dyDescent="0.25">
      <c r="A111" s="602" t="s">
        <v>60</v>
      </c>
      <c r="B111" s="605" t="s">
        <v>155</v>
      </c>
      <c r="C111" s="764"/>
      <c r="D111" s="616" t="s">
        <v>156</v>
      </c>
      <c r="E111" s="698"/>
      <c r="F111" s="698"/>
      <c r="G111" s="698"/>
      <c r="H111" s="617"/>
    </row>
    <row r="112" spans="1:10" s="45" customFormat="1" ht="14.45" hidden="1" customHeight="1" x14ac:dyDescent="0.25">
      <c r="A112" s="603"/>
      <c r="B112" s="607"/>
      <c r="C112" s="608"/>
      <c r="D112" s="639" t="s">
        <v>157</v>
      </c>
      <c r="E112" s="602" t="s">
        <v>158</v>
      </c>
      <c r="F112" s="759" t="s">
        <v>159</v>
      </c>
      <c r="G112" s="602" t="s">
        <v>165</v>
      </c>
      <c r="H112" s="602" t="s">
        <v>6</v>
      </c>
    </row>
    <row r="113" spans="1:8" s="45" customFormat="1" ht="15" hidden="1" x14ac:dyDescent="0.25">
      <c r="A113" s="604"/>
      <c r="B113" s="609"/>
      <c r="C113" s="610"/>
      <c r="D113" s="760"/>
      <c r="E113" s="604"/>
      <c r="F113" s="615"/>
      <c r="G113" s="604"/>
      <c r="H113" s="604"/>
    </row>
    <row r="114" spans="1:8" s="45" customFormat="1" ht="15" hidden="1" x14ac:dyDescent="0.25">
      <c r="A114" s="331">
        <v>1</v>
      </c>
      <c r="B114" s="616">
        <v>2</v>
      </c>
      <c r="C114" s="617"/>
      <c r="D114" s="331">
        <v>3</v>
      </c>
      <c r="E114" s="331">
        <v>4</v>
      </c>
      <c r="F114" s="331">
        <v>5</v>
      </c>
      <c r="G114" s="331">
        <v>6</v>
      </c>
      <c r="H114" s="331">
        <v>7</v>
      </c>
    </row>
    <row r="115" spans="1:8" s="45" customFormat="1" ht="15" hidden="1" x14ac:dyDescent="0.25">
      <c r="A115" s="329" t="s">
        <v>160</v>
      </c>
      <c r="B115" s="331">
        <v>0.39300000000000002</v>
      </c>
      <c r="C115" s="330">
        <v>1</v>
      </c>
      <c r="D115" s="150">
        <v>30497.8</v>
      </c>
      <c r="E115" s="112">
        <v>41441.4</v>
      </c>
      <c r="F115" s="150">
        <f>30497.8*0.393</f>
        <v>11985.635400000001</v>
      </c>
      <c r="G115" s="183">
        <f>F115*30.2%</f>
        <v>3619.6618908</v>
      </c>
      <c r="H115" s="183">
        <f>F115+G115</f>
        <v>15605.297290800001</v>
      </c>
    </row>
    <row r="116" spans="1:8" s="45" customFormat="1" ht="15" hidden="1" x14ac:dyDescent="0.25">
      <c r="A116" s="329" t="s">
        <v>162</v>
      </c>
      <c r="B116" s="331">
        <f>1*0.393</f>
        <v>0.39300000000000002</v>
      </c>
      <c r="C116" s="330"/>
      <c r="D116" s="150">
        <v>8353.5499999999993</v>
      </c>
      <c r="E116" s="112">
        <v>11244.72</v>
      </c>
      <c r="F116" s="150">
        <f>8353.55*0.393</f>
        <v>3282.94515</v>
      </c>
      <c r="G116" s="183">
        <f>F116*30.2%</f>
        <v>991.4494353</v>
      </c>
      <c r="H116" s="183">
        <f>F116+G116</f>
        <v>4274.3945853000005</v>
      </c>
    </row>
    <row r="117" spans="1:8" s="45" customFormat="1" ht="15" hidden="1" x14ac:dyDescent="0.25">
      <c r="A117" s="329" t="s">
        <v>163</v>
      </c>
      <c r="B117" s="331">
        <f>0.5*0.393</f>
        <v>0.19650000000000001</v>
      </c>
      <c r="C117" s="330"/>
      <c r="D117" s="150">
        <v>3761.62</v>
      </c>
      <c r="E117" s="112">
        <v>4983</v>
      </c>
      <c r="F117" s="150">
        <f>3761.62*0.393</f>
        <v>1478.31666</v>
      </c>
      <c r="G117" s="183">
        <f>F117*30.2%</f>
        <v>446.45163131999999</v>
      </c>
      <c r="H117" s="183">
        <f>F117+G117</f>
        <v>1924.7682913199999</v>
      </c>
    </row>
    <row r="118" spans="1:8" s="45" customFormat="1" ht="15" hidden="1" x14ac:dyDescent="0.25">
      <c r="A118" s="329" t="s">
        <v>142</v>
      </c>
      <c r="B118" s="331">
        <f>1*0.393</f>
        <v>0.39300000000000002</v>
      </c>
      <c r="C118" s="330"/>
      <c r="D118" s="150">
        <v>6266.1</v>
      </c>
      <c r="E118" s="112">
        <v>8398.2000000000007</v>
      </c>
      <c r="F118" s="150">
        <f>6266.1*0.393</f>
        <v>2462.5773000000004</v>
      </c>
      <c r="G118" s="183">
        <f>F118*30.2%</f>
        <v>743.69834460000004</v>
      </c>
      <c r="H118" s="183">
        <f>F118+G118</f>
        <v>3206.2756446000003</v>
      </c>
    </row>
    <row r="119" spans="1:8" s="45" customFormat="1" ht="15" hidden="1" x14ac:dyDescent="0.25">
      <c r="A119" s="329" t="s">
        <v>164</v>
      </c>
      <c r="B119" s="331">
        <f>3*0.393</f>
        <v>1.179</v>
      </c>
      <c r="C119" s="330"/>
      <c r="D119" s="150">
        <v>20749.32</v>
      </c>
      <c r="E119" s="112">
        <v>28148.04</v>
      </c>
      <c r="F119" s="150">
        <f>20749.32*0.393</f>
        <v>8154.4827599999999</v>
      </c>
      <c r="G119" s="183">
        <f>F119*30.2%</f>
        <v>2462.6537935199999</v>
      </c>
      <c r="H119" s="183">
        <f>F119+G119</f>
        <v>10617.13655352</v>
      </c>
    </row>
    <row r="120" spans="1:8" s="45" customFormat="1" ht="18.75" hidden="1" x14ac:dyDescent="0.25">
      <c r="A120" s="153"/>
      <c r="B120" s="327"/>
      <c r="C120" s="154"/>
      <c r="D120" s="127">
        <f>SUM(D115:D119)</f>
        <v>69628.39</v>
      </c>
      <c r="E120" s="127">
        <f>SUM(E115:E119)</f>
        <v>94215.360000000015</v>
      </c>
      <c r="F120" s="127">
        <f>SUM(F115:F119)</f>
        <v>27363.957269999999</v>
      </c>
      <c r="G120" s="127">
        <f>SUM(G115:G119)</f>
        <v>8263.91509554</v>
      </c>
      <c r="H120" s="225"/>
    </row>
    <row r="121" spans="1:8" s="45" customFormat="1" ht="18.75" x14ac:dyDescent="0.25">
      <c r="A121" s="422"/>
      <c r="B121" s="423"/>
      <c r="C121" s="423"/>
      <c r="D121" s="424"/>
      <c r="E121" s="424"/>
      <c r="F121" s="424"/>
      <c r="G121" s="211"/>
      <c r="H121" s="214"/>
    </row>
    <row r="122" spans="1:8" ht="15.6" customHeight="1" x14ac:dyDescent="0.25">
      <c r="A122" s="597" t="s">
        <v>12</v>
      </c>
      <c r="B122" s="597"/>
      <c r="C122" s="597"/>
      <c r="D122" s="597"/>
      <c r="E122" s="597"/>
      <c r="F122" s="597"/>
      <c r="H122" s="167"/>
    </row>
    <row r="123" spans="1:8" x14ac:dyDescent="0.25">
      <c r="A123" s="161"/>
      <c r="B123" s="161"/>
      <c r="C123" s="161"/>
      <c r="D123" s="161"/>
      <c r="E123" s="161"/>
      <c r="F123" s="162">
        <f>F89</f>
        <v>0.3664</v>
      </c>
    </row>
    <row r="124" spans="1:8" ht="15.75" customHeight="1" x14ac:dyDescent="0.25">
      <c r="A124" s="746" t="s">
        <v>13</v>
      </c>
      <c r="B124" s="746" t="s">
        <v>11</v>
      </c>
      <c r="C124" s="370"/>
      <c r="D124" s="746" t="s">
        <v>14</v>
      </c>
      <c r="E124" s="746" t="s">
        <v>15</v>
      </c>
      <c r="F124" s="765" t="s">
        <v>6</v>
      </c>
    </row>
    <row r="125" spans="1:8" x14ac:dyDescent="0.25">
      <c r="A125" s="746"/>
      <c r="B125" s="746"/>
      <c r="C125" s="370"/>
      <c r="D125" s="746"/>
      <c r="E125" s="746"/>
      <c r="F125" s="766"/>
    </row>
    <row r="126" spans="1:8" ht="16.5" thickBot="1" x14ac:dyDescent="0.3">
      <c r="A126" s="322">
        <v>1</v>
      </c>
      <c r="B126" s="322">
        <v>2</v>
      </c>
      <c r="C126" s="322"/>
      <c r="D126" s="322">
        <v>3</v>
      </c>
      <c r="E126" s="322">
        <v>4</v>
      </c>
      <c r="F126" s="322" t="s">
        <v>174</v>
      </c>
    </row>
    <row r="127" spans="1:8" x14ac:dyDescent="0.25">
      <c r="A127" s="489" t="s">
        <v>17</v>
      </c>
      <c r="B127" s="528" t="s">
        <v>18</v>
      </c>
      <c r="C127" s="528"/>
      <c r="D127" s="529">
        <f>55*F123</f>
        <v>20.152000000000001</v>
      </c>
      <c r="E127" s="454">
        <v>3520</v>
      </c>
      <c r="F127" s="530">
        <f>D127*E127+0.22</f>
        <v>70935.260000000009</v>
      </c>
    </row>
    <row r="128" spans="1:8" ht="18.75" x14ac:dyDescent="0.25">
      <c r="A128" s="490" t="s">
        <v>250</v>
      </c>
      <c r="B128" s="497" t="s">
        <v>193</v>
      </c>
      <c r="C128" s="497"/>
      <c r="D128" s="497">
        <f>106.3*F123</f>
        <v>38.948320000000002</v>
      </c>
      <c r="E128" s="455">
        <v>63.4</v>
      </c>
      <c r="F128" s="531">
        <f>D128*E128</f>
        <v>2469.323488</v>
      </c>
    </row>
    <row r="129" spans="1:7" ht="18.75" x14ac:dyDescent="0.25">
      <c r="A129" s="490" t="s">
        <v>251</v>
      </c>
      <c r="B129" s="497" t="s">
        <v>54</v>
      </c>
      <c r="C129" s="497"/>
      <c r="D129" s="497">
        <f>3*F123</f>
        <v>1.0992</v>
      </c>
      <c r="E129" s="455">
        <v>14000</v>
      </c>
      <c r="F129" s="531">
        <f t="shared" ref="F129:F132" si="5">D129*E129</f>
        <v>15388.8</v>
      </c>
    </row>
    <row r="130" spans="1:7" x14ac:dyDescent="0.25">
      <c r="A130" s="490" t="s">
        <v>16</v>
      </c>
      <c r="B130" s="497" t="s">
        <v>83</v>
      </c>
      <c r="C130" s="497"/>
      <c r="D130" s="97">
        <f>6*F123</f>
        <v>2.1983999999999999</v>
      </c>
      <c r="E130" s="455">
        <v>7600</v>
      </c>
      <c r="F130" s="531">
        <f t="shared" si="5"/>
        <v>16707.84</v>
      </c>
    </row>
    <row r="131" spans="1:7" x14ac:dyDescent="0.25">
      <c r="A131" s="490" t="s">
        <v>205</v>
      </c>
      <c r="B131" s="495" t="s">
        <v>22</v>
      </c>
      <c r="C131" s="496"/>
      <c r="D131" s="168">
        <f>8*F123</f>
        <v>2.9312</v>
      </c>
      <c r="E131" s="455">
        <v>2250</v>
      </c>
      <c r="F131" s="531">
        <f t="shared" si="5"/>
        <v>6595.2</v>
      </c>
    </row>
    <row r="132" spans="1:7" ht="16.5" thickBot="1" x14ac:dyDescent="0.3">
      <c r="A132" s="491" t="s">
        <v>252</v>
      </c>
      <c r="B132" s="532" t="s">
        <v>83</v>
      </c>
      <c r="C132" s="533"/>
      <c r="D132" s="534">
        <f>5*F123</f>
        <v>1.8320000000000001</v>
      </c>
      <c r="E132" s="456">
        <v>7600</v>
      </c>
      <c r="F132" s="535">
        <f t="shared" si="5"/>
        <v>13923.2</v>
      </c>
    </row>
    <row r="133" spans="1:7" ht="18.75" x14ac:dyDescent="0.25">
      <c r="A133" s="772"/>
      <c r="B133" s="772"/>
      <c r="C133" s="772"/>
      <c r="D133" s="772"/>
      <c r="E133" s="772"/>
      <c r="F133" s="421">
        <f>SUM(F127:F132)</f>
        <v>126019.623488</v>
      </c>
    </row>
    <row r="134" spans="1:7" x14ac:dyDescent="0.25">
      <c r="A134" s="95"/>
      <c r="B134" s="95"/>
      <c r="C134" s="95"/>
      <c r="D134" s="95"/>
      <c r="E134" s="95"/>
      <c r="F134" s="96"/>
    </row>
    <row r="135" spans="1:7" x14ac:dyDescent="0.25">
      <c r="A135" s="763" t="s">
        <v>110</v>
      </c>
      <c r="B135" s="763"/>
      <c r="C135" s="763"/>
      <c r="D135" s="763"/>
      <c r="E135" s="763"/>
      <c r="F135" s="763"/>
      <c r="G135" s="185"/>
    </row>
    <row r="136" spans="1:7" ht="25.5" x14ac:dyDescent="0.25">
      <c r="A136" s="329" t="s">
        <v>111</v>
      </c>
      <c r="B136" s="331" t="s">
        <v>112</v>
      </c>
      <c r="C136" s="355"/>
      <c r="D136" s="331" t="s">
        <v>116</v>
      </c>
      <c r="E136" s="331" t="s">
        <v>113</v>
      </c>
      <c r="F136" s="331" t="s">
        <v>114</v>
      </c>
      <c r="G136" s="344" t="s">
        <v>6</v>
      </c>
    </row>
    <row r="137" spans="1:7" x14ac:dyDescent="0.25">
      <c r="A137" s="329">
        <v>1</v>
      </c>
      <c r="B137" s="331">
        <v>2</v>
      </c>
      <c r="C137" s="355"/>
      <c r="D137" s="331">
        <v>3</v>
      </c>
      <c r="E137" s="331">
        <v>4</v>
      </c>
      <c r="F137" s="331">
        <v>5</v>
      </c>
      <c r="G137" s="378" t="s">
        <v>350</v>
      </c>
    </row>
    <row r="138" spans="1:7" x14ac:dyDescent="0.25">
      <c r="A138" s="331" t="s">
        <v>115</v>
      </c>
      <c r="B138" s="331">
        <v>1</v>
      </c>
      <c r="C138" s="331">
        <f>'инновации+добровольчество0,3664'!C103</f>
        <v>0</v>
      </c>
      <c r="D138" s="331">
        <f>'инновации+добровольчество0,3664'!D103</f>
        <v>12</v>
      </c>
      <c r="E138" s="331">
        <f>'инновации+добровольчество0,3664'!E103</f>
        <v>75</v>
      </c>
      <c r="F138" s="112">
        <v>900</v>
      </c>
      <c r="G138" s="164">
        <f>F138*D145</f>
        <v>329.76</v>
      </c>
    </row>
    <row r="139" spans="1:7" ht="18.75" x14ac:dyDescent="0.25">
      <c r="A139" s="126"/>
      <c r="B139" s="126"/>
      <c r="C139" s="126"/>
      <c r="D139" s="126"/>
      <c r="E139" s="327" t="s">
        <v>88</v>
      </c>
      <c r="F139" s="127"/>
      <c r="G139" s="294">
        <f>G138</f>
        <v>329.76</v>
      </c>
    </row>
    <row r="140" spans="1:7" x14ac:dyDescent="0.25">
      <c r="A140" s="95"/>
      <c r="B140" s="95"/>
      <c r="C140" s="95"/>
      <c r="D140" s="95"/>
      <c r="E140" s="95"/>
      <c r="F140" s="96"/>
    </row>
    <row r="141" spans="1:7" x14ac:dyDescent="0.25">
      <c r="A141" s="95"/>
      <c r="B141" s="95"/>
      <c r="C141" s="95"/>
      <c r="D141" s="95"/>
      <c r="E141" s="95"/>
      <c r="F141" s="96"/>
    </row>
    <row r="142" spans="1:7" x14ac:dyDescent="0.25">
      <c r="A142" s="95"/>
      <c r="B142" s="95"/>
      <c r="C142" s="95"/>
      <c r="D142" s="95"/>
      <c r="E142" s="95"/>
      <c r="F142" s="96"/>
    </row>
    <row r="143" spans="1:7" x14ac:dyDescent="0.25">
      <c r="A143" s="773" t="s">
        <v>248</v>
      </c>
      <c r="B143" s="773"/>
      <c r="C143" s="773"/>
      <c r="D143" s="773"/>
      <c r="E143" s="773"/>
      <c r="F143" s="773"/>
    </row>
    <row r="144" spans="1:7" x14ac:dyDescent="0.25">
      <c r="A144" s="369" t="s">
        <v>81</v>
      </c>
      <c r="B144" s="6" t="s">
        <v>246</v>
      </c>
      <c r="C144" s="6"/>
      <c r="D144" s="6"/>
    </row>
    <row r="145" spans="1:7" x14ac:dyDescent="0.25">
      <c r="D145" s="158">
        <f>F123</f>
        <v>0.3664</v>
      </c>
    </row>
    <row r="146" spans="1:7" ht="13.15" customHeight="1" x14ac:dyDescent="0.25">
      <c r="A146" s="747" t="s">
        <v>27</v>
      </c>
      <c r="B146" s="747"/>
      <c r="C146" s="360"/>
      <c r="D146" s="747" t="s">
        <v>11</v>
      </c>
      <c r="E146" s="360" t="s">
        <v>48</v>
      </c>
      <c r="F146" s="360" t="s">
        <v>15</v>
      </c>
      <c r="G146" s="761" t="s">
        <v>6</v>
      </c>
    </row>
    <row r="147" spans="1:7" x14ac:dyDescent="0.25">
      <c r="A147" s="747"/>
      <c r="B147" s="747"/>
      <c r="C147" s="360"/>
      <c r="D147" s="747"/>
      <c r="E147" s="360"/>
      <c r="F147" s="360"/>
      <c r="G147" s="762"/>
    </row>
    <row r="148" spans="1:7" x14ac:dyDescent="0.25">
      <c r="A148" s="748">
        <v>1</v>
      </c>
      <c r="B148" s="749"/>
      <c r="C148" s="361"/>
      <c r="D148" s="360">
        <v>2</v>
      </c>
      <c r="E148" s="360">
        <v>3</v>
      </c>
      <c r="F148" s="360">
        <v>4</v>
      </c>
      <c r="G148" s="78" t="s">
        <v>68</v>
      </c>
    </row>
    <row r="149" spans="1:7" x14ac:dyDescent="0.25">
      <c r="A149" s="750" t="str">
        <f>A46</f>
        <v>Суточные</v>
      </c>
      <c r="B149" s="751"/>
      <c r="C149" s="363"/>
      <c r="D149" s="360" t="str">
        <f>D46</f>
        <v>сутки</v>
      </c>
      <c r="E149" s="229">
        <f>19*D145*4</f>
        <v>27.846399999999999</v>
      </c>
      <c r="F149" s="527">
        <f>'таланты+инициативы0,2672'!F135</f>
        <v>450</v>
      </c>
      <c r="G149" s="81">
        <f>E149*F149</f>
        <v>12530.88</v>
      </c>
    </row>
    <row r="150" spans="1:7" x14ac:dyDescent="0.25">
      <c r="A150" s="750" t="str">
        <f>A47</f>
        <v>Проезд</v>
      </c>
      <c r="B150" s="751"/>
      <c r="C150" s="363"/>
      <c r="D150" s="360" t="str">
        <f>D47</f>
        <v xml:space="preserve">Ед. </v>
      </c>
      <c r="E150" s="229">
        <f>19*D145</f>
        <v>6.9615999999999998</v>
      </c>
      <c r="F150" s="527">
        <f>'таланты+инициативы0,2672'!F136</f>
        <v>7000</v>
      </c>
      <c r="G150" s="81">
        <f>E150*F150</f>
        <v>48731.199999999997</v>
      </c>
    </row>
    <row r="151" spans="1:7" x14ac:dyDescent="0.25">
      <c r="A151" s="750" t="str">
        <f>A48</f>
        <v xml:space="preserve">Проживание </v>
      </c>
      <c r="B151" s="751"/>
      <c r="C151" s="363"/>
      <c r="D151" s="360" t="str">
        <f>D48</f>
        <v>сутки</v>
      </c>
      <c r="E151" s="229">
        <f>19*3*D145</f>
        <v>20.884799999999998</v>
      </c>
      <c r="F151" s="527">
        <f>'таланты+инициативы0,2672'!F137</f>
        <v>2000</v>
      </c>
      <c r="G151" s="81">
        <f>E151*F151</f>
        <v>41769.599999999999</v>
      </c>
    </row>
    <row r="152" spans="1:7" ht="18.75" x14ac:dyDescent="0.25">
      <c r="A152" s="779" t="s">
        <v>119</v>
      </c>
      <c r="B152" s="780"/>
      <c r="C152" s="371"/>
      <c r="D152" s="79"/>
      <c r="E152" s="82"/>
      <c r="F152" s="82"/>
      <c r="G152" s="281">
        <f>SUM(G149:G151)</f>
        <v>103031.67999999999</v>
      </c>
    </row>
    <row r="153" spans="1:7" x14ac:dyDescent="0.25">
      <c r="A153" s="769" t="s">
        <v>36</v>
      </c>
      <c r="B153" s="769"/>
      <c r="C153" s="769"/>
      <c r="D153" s="769"/>
      <c r="E153" s="769"/>
      <c r="F153" s="769"/>
    </row>
    <row r="154" spans="1:7" x14ac:dyDescent="0.25">
      <c r="D154" s="165">
        <f>D145</f>
        <v>0.3664</v>
      </c>
    </row>
    <row r="155" spans="1:7" x14ac:dyDescent="0.25">
      <c r="A155" s="747" t="s">
        <v>24</v>
      </c>
      <c r="B155" s="747" t="s">
        <v>11</v>
      </c>
      <c r="C155" s="360"/>
      <c r="D155" s="747" t="s">
        <v>48</v>
      </c>
      <c r="E155" s="747" t="s">
        <v>15</v>
      </c>
      <c r="F155" s="770" t="s">
        <v>177</v>
      </c>
      <c r="G155" s="761" t="s">
        <v>6</v>
      </c>
    </row>
    <row r="156" spans="1:7" x14ac:dyDescent="0.25">
      <c r="A156" s="747"/>
      <c r="B156" s="747"/>
      <c r="C156" s="360"/>
      <c r="D156" s="747"/>
      <c r="E156" s="747"/>
      <c r="F156" s="771"/>
      <c r="G156" s="762"/>
    </row>
    <row r="157" spans="1:7" x14ac:dyDescent="0.25">
      <c r="A157" s="360">
        <v>1</v>
      </c>
      <c r="B157" s="360">
        <v>2</v>
      </c>
      <c r="C157" s="360"/>
      <c r="D157" s="360">
        <v>3</v>
      </c>
      <c r="E157" s="526">
        <v>4</v>
      </c>
      <c r="F157" s="526">
        <v>5</v>
      </c>
      <c r="G157" s="78" t="s">
        <v>69</v>
      </c>
    </row>
    <row r="158" spans="1:7" x14ac:dyDescent="0.25">
      <c r="A158" s="55" t="str">
        <f>'инновации+добровольчество0,3664'!A133</f>
        <v>переговоры по району, мин</v>
      </c>
      <c r="B158" s="341" t="s">
        <v>22</v>
      </c>
      <c r="C158" s="331"/>
      <c r="D158" s="428">
        <f>300*D154</f>
        <v>109.92</v>
      </c>
      <c r="E158" s="420">
        <f>'таланты+инициативы0,2672'!E144</f>
        <v>6.5</v>
      </c>
      <c r="F158" s="525">
        <f>'таланты+инициативы0,2672'!F144</f>
        <v>12</v>
      </c>
      <c r="G158" s="81">
        <f t="shared" ref="G158:G162" si="6">D158*E158*F158</f>
        <v>8573.76</v>
      </c>
    </row>
    <row r="159" spans="1:7" x14ac:dyDescent="0.25">
      <c r="A159" s="55" t="str">
        <f>'инновации+добровольчество0,3664'!A134</f>
        <v>Переговоры за пределами района,мин</v>
      </c>
      <c r="B159" s="341" t="s">
        <v>22</v>
      </c>
      <c r="C159" s="331"/>
      <c r="D159" s="425">
        <f>15*D154</f>
        <v>5.4960000000000004</v>
      </c>
      <c r="E159" s="420">
        <f>'таланты+инициативы0,2672'!E145</f>
        <v>15</v>
      </c>
      <c r="F159" s="525">
        <f>'таланты+инициативы0,2672'!F145</f>
        <v>12</v>
      </c>
      <c r="G159" s="81">
        <f t="shared" si="6"/>
        <v>989.2800000000002</v>
      </c>
    </row>
    <row r="160" spans="1:7" x14ac:dyDescent="0.25">
      <c r="A160" s="55" t="str">
        <f>'инновации+добровольчество0,3664'!A135</f>
        <v>Абоненская плата за услуги связи, номеров</v>
      </c>
      <c r="B160" s="341" t="s">
        <v>22</v>
      </c>
      <c r="C160" s="331"/>
      <c r="D160" s="426">
        <f>1*D154</f>
        <v>0.3664</v>
      </c>
      <c r="E160" s="420">
        <f>'таланты+инициативы0,2672'!E146</f>
        <v>2240</v>
      </c>
      <c r="F160" s="525">
        <f>'таланты+инициативы0,2672'!F146</f>
        <v>12</v>
      </c>
      <c r="G160" s="81">
        <f t="shared" si="6"/>
        <v>9848.8320000000003</v>
      </c>
    </row>
    <row r="161" spans="1:12" x14ac:dyDescent="0.25">
      <c r="A161" s="55" t="str">
        <f>'инновации+добровольчество0,3664'!A136</f>
        <v xml:space="preserve">Абоненская плата за услуги Интернет </v>
      </c>
      <c r="B161" s="341" t="s">
        <v>22</v>
      </c>
      <c r="C161" s="331"/>
      <c r="D161" s="426">
        <f>1*D154</f>
        <v>0.3664</v>
      </c>
      <c r="E161" s="420">
        <f>'таланты+инициативы0,2672'!E147</f>
        <v>17233</v>
      </c>
      <c r="F161" s="525">
        <f>'таланты+инициативы0,2672'!F147</f>
        <v>12</v>
      </c>
      <c r="G161" s="81">
        <f>D161*E161*F161+1.46</f>
        <v>75771.5144</v>
      </c>
    </row>
    <row r="162" spans="1:12" x14ac:dyDescent="0.25">
      <c r="A162" s="55" t="str">
        <f>'инновации+добровольчество0,3664'!A137</f>
        <v>Почтовые конверты</v>
      </c>
      <c r="B162" s="341" t="s">
        <v>84</v>
      </c>
      <c r="C162" s="331"/>
      <c r="D162" s="426">
        <f>50*D154</f>
        <v>18.32</v>
      </c>
      <c r="E162" s="420">
        <f>'таланты+инициативы0,2672'!E148</f>
        <v>10</v>
      </c>
      <c r="F162" s="525">
        <f>'таланты+инициативы0,2672'!F148</f>
        <v>1</v>
      </c>
      <c r="G162" s="81">
        <f t="shared" si="6"/>
        <v>183.2</v>
      </c>
    </row>
    <row r="163" spans="1:12" ht="18.75" x14ac:dyDescent="0.3">
      <c r="A163" s="778" t="s">
        <v>26</v>
      </c>
      <c r="B163" s="778"/>
      <c r="C163" s="778"/>
      <c r="D163" s="778"/>
      <c r="E163" s="778"/>
      <c r="F163" s="778"/>
      <c r="G163" s="288">
        <f>SUM(G158:G162)</f>
        <v>95366.5864</v>
      </c>
    </row>
    <row r="164" spans="1:12" x14ac:dyDescent="0.25">
      <c r="A164" s="769" t="s">
        <v>55</v>
      </c>
      <c r="B164" s="769"/>
      <c r="C164" s="769"/>
      <c r="D164" s="769"/>
      <c r="E164" s="769"/>
      <c r="F164" s="769"/>
    </row>
    <row r="165" spans="1:12" x14ac:dyDescent="0.25">
      <c r="D165" s="165">
        <f>D154</f>
        <v>0.3664</v>
      </c>
    </row>
    <row r="166" spans="1:12" x14ac:dyDescent="0.25">
      <c r="A166" s="747" t="s">
        <v>194</v>
      </c>
      <c r="B166" s="747" t="s">
        <v>11</v>
      </c>
      <c r="C166" s="360"/>
      <c r="D166" s="747" t="s">
        <v>48</v>
      </c>
      <c r="E166" s="747" t="s">
        <v>15</v>
      </c>
      <c r="F166" s="770" t="s">
        <v>25</v>
      </c>
      <c r="G166" s="761" t="s">
        <v>6</v>
      </c>
    </row>
    <row r="167" spans="1:12" x14ac:dyDescent="0.25">
      <c r="A167" s="747"/>
      <c r="B167" s="747"/>
      <c r="C167" s="360"/>
      <c r="D167" s="747"/>
      <c r="E167" s="747"/>
      <c r="F167" s="771"/>
      <c r="G167" s="762"/>
    </row>
    <row r="168" spans="1:12" x14ac:dyDescent="0.25">
      <c r="A168" s="360">
        <v>1</v>
      </c>
      <c r="B168" s="360">
        <v>2</v>
      </c>
      <c r="C168" s="360"/>
      <c r="D168" s="360">
        <v>3</v>
      </c>
      <c r="E168" s="360">
        <v>4</v>
      </c>
      <c r="F168" s="360">
        <v>5</v>
      </c>
      <c r="G168" s="81" t="s">
        <v>70</v>
      </c>
    </row>
    <row r="169" spans="1:12" hidden="1" x14ac:dyDescent="0.25">
      <c r="A169" s="125" t="s">
        <v>208</v>
      </c>
      <c r="B169" s="341" t="s">
        <v>122</v>
      </c>
      <c r="C169" s="360"/>
      <c r="D169" s="360">
        <v>0</v>
      </c>
      <c r="E169" s="360">
        <f>'инновации+добровольчество0,3664'!E144</f>
        <v>0</v>
      </c>
      <c r="F169" s="360">
        <v>1</v>
      </c>
      <c r="G169" s="81">
        <f>D169*E169*F169</f>
        <v>0</v>
      </c>
    </row>
    <row r="170" spans="1:12" x14ac:dyDescent="0.25">
      <c r="A170" s="73" t="s">
        <v>178</v>
      </c>
      <c r="B170" s="360" t="s">
        <v>22</v>
      </c>
      <c r="C170" s="360"/>
      <c r="D170" s="360">
        <f>1*D165</f>
        <v>0.3664</v>
      </c>
      <c r="E170" s="374">
        <f>'таланты+инициативы0,2672'!E156</f>
        <v>25000</v>
      </c>
      <c r="F170" s="360">
        <v>1</v>
      </c>
      <c r="G170" s="81">
        <f>D170*E170*F170</f>
        <v>9160</v>
      </c>
    </row>
    <row r="171" spans="1:12" ht="18.75" x14ac:dyDescent="0.25">
      <c r="A171" s="778" t="s">
        <v>56</v>
      </c>
      <c r="B171" s="778"/>
      <c r="C171" s="778"/>
      <c r="D171" s="778"/>
      <c r="E171" s="778"/>
      <c r="F171" s="778"/>
      <c r="G171" s="281">
        <f>SUM(G169:G170)</f>
        <v>9160</v>
      </c>
    </row>
    <row r="172" spans="1:12" ht="18.75" x14ac:dyDescent="0.3">
      <c r="A172" s="769" t="s">
        <v>19</v>
      </c>
      <c r="B172" s="769"/>
      <c r="C172" s="769"/>
      <c r="D172" s="769"/>
      <c r="E172" s="769"/>
      <c r="F172" s="769"/>
      <c r="G172" s="186"/>
    </row>
    <row r="173" spans="1:12" x14ac:dyDescent="0.25">
      <c r="D173" s="165">
        <f>D165</f>
        <v>0.3664</v>
      </c>
      <c r="H173" s="6"/>
      <c r="I173" s="6"/>
      <c r="J173" s="6"/>
      <c r="K173" s="6"/>
      <c r="L173" s="6"/>
    </row>
    <row r="174" spans="1:12" ht="15.75" customHeight="1" x14ac:dyDescent="0.25">
      <c r="A174" s="747" t="s">
        <v>21</v>
      </c>
      <c r="B174" s="747" t="s">
        <v>11</v>
      </c>
      <c r="C174" s="360"/>
      <c r="D174" s="747" t="s">
        <v>14</v>
      </c>
      <c r="E174" s="747" t="s">
        <v>15</v>
      </c>
      <c r="F174" s="770" t="s">
        <v>6</v>
      </c>
      <c r="H174" s="6"/>
      <c r="I174" s="6"/>
      <c r="J174" s="6"/>
      <c r="K174" s="6"/>
      <c r="L174" s="6"/>
    </row>
    <row r="175" spans="1:12" x14ac:dyDescent="0.25">
      <c r="A175" s="747"/>
      <c r="B175" s="747"/>
      <c r="C175" s="360"/>
      <c r="D175" s="747"/>
      <c r="E175" s="747"/>
      <c r="F175" s="771"/>
      <c r="H175" s="6"/>
      <c r="I175" s="6"/>
      <c r="J175" s="6"/>
      <c r="K175" s="6"/>
      <c r="L175" s="6"/>
    </row>
    <row r="176" spans="1:12" x14ac:dyDescent="0.25">
      <c r="A176" s="360">
        <v>1</v>
      </c>
      <c r="B176" s="360">
        <v>2</v>
      </c>
      <c r="C176" s="360"/>
      <c r="D176" s="542">
        <v>3</v>
      </c>
      <c r="E176" s="360">
        <v>7</v>
      </c>
      <c r="F176" s="360" t="s">
        <v>175</v>
      </c>
      <c r="H176" s="6"/>
      <c r="I176" s="6"/>
      <c r="J176" s="6"/>
      <c r="K176" s="6"/>
      <c r="L176" s="6"/>
    </row>
    <row r="177" spans="1:12" x14ac:dyDescent="0.25">
      <c r="A177" s="76" t="str">
        <f>'таланты+инициативы0,2672'!A163</f>
        <v xml:space="preserve">Мониторинг систем пожарной сигнализации  </v>
      </c>
      <c r="B177" s="341" t="s">
        <v>22</v>
      </c>
      <c r="C177" s="360"/>
      <c r="D177" s="157">
        <f>12*D173</f>
        <v>4.3967999999999998</v>
      </c>
      <c r="E177" s="543">
        <f>'таланты+инициативы0,2672'!E163</f>
        <v>2000</v>
      </c>
      <c r="F177" s="374">
        <f t="shared" ref="F177:F209" si="7">D177*E177</f>
        <v>8793.6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'таланты+инициативы0,2672'!A164</f>
        <v xml:space="preserve">Уборка территории от снега </v>
      </c>
      <c r="B178" s="341" t="s">
        <v>22</v>
      </c>
      <c r="C178" s="360"/>
      <c r="D178" s="157">
        <f>2*D173</f>
        <v>0.73280000000000001</v>
      </c>
      <c r="E178" s="543">
        <f>'таланты+инициативы0,2672'!E164</f>
        <v>40000</v>
      </c>
      <c r="F178" s="374">
        <f t="shared" si="7"/>
        <v>29312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'таланты+инициативы0,2672'!A165</f>
        <v>Профилактическая дезинфекция</v>
      </c>
      <c r="B179" s="341" t="s">
        <v>22</v>
      </c>
      <c r="C179" s="360"/>
      <c r="D179" s="157">
        <f>D173</f>
        <v>0.3664</v>
      </c>
      <c r="E179" s="543">
        <f>'таланты+инициативы0,2672'!E165</f>
        <v>6600</v>
      </c>
      <c r="F179" s="374">
        <f t="shared" si="7"/>
        <v>2418.2400000000002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'таланты+инициативы0,2672'!A166</f>
        <v>Обслуживание системы видеонаблюдения</v>
      </c>
      <c r="B180" s="341" t="s">
        <v>22</v>
      </c>
      <c r="C180" s="360"/>
      <c r="D180" s="157">
        <f>12*D173</f>
        <v>4.3967999999999998</v>
      </c>
      <c r="E180" s="543">
        <f>'таланты+инициативы0,2672'!E166</f>
        <v>2000</v>
      </c>
      <c r="F180" s="374">
        <f t="shared" si="7"/>
        <v>8793.6</v>
      </c>
      <c r="H180" s="6"/>
      <c r="I180" s="6"/>
      <c r="J180" s="6"/>
      <c r="K180" s="6"/>
      <c r="L180" s="6"/>
    </row>
    <row r="181" spans="1:12" ht="31.5" x14ac:dyDescent="0.25">
      <c r="A181" s="76" t="str">
        <f>'таланты+инициативы0,2672'!A167</f>
        <v>Комплексное обслуживание системы тепловодоснабжения и конструктивных элементов здания</v>
      </c>
      <c r="B181" s="341" t="s">
        <v>22</v>
      </c>
      <c r="C181" s="360"/>
      <c r="D181" s="157">
        <f>D173</f>
        <v>0.3664</v>
      </c>
      <c r="E181" s="543">
        <f>'таланты+инициативы0,2672'!E167</f>
        <v>70000</v>
      </c>
      <c r="F181" s="374">
        <f t="shared" si="7"/>
        <v>25648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'таланты+инициативы0,2672'!A168</f>
        <v>Договор осмотр технического состояния автомобиля</v>
      </c>
      <c r="B182" s="341" t="s">
        <v>22</v>
      </c>
      <c r="C182" s="360"/>
      <c r="D182" s="157">
        <f>150*D173</f>
        <v>54.96</v>
      </c>
      <c r="E182" s="543">
        <f>'таланты+инициативы0,2672'!E168</f>
        <v>195</v>
      </c>
      <c r="F182" s="374">
        <f t="shared" si="7"/>
        <v>10717.2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'таланты+инициативы0,2672'!A169</f>
        <v>Техническое обслуживание систем пожарной сигнализации</v>
      </c>
      <c r="B183" s="341" t="s">
        <v>22</v>
      </c>
      <c r="C183" s="360"/>
      <c r="D183" s="429">
        <f>12*D173</f>
        <v>4.3967999999999998</v>
      </c>
      <c r="E183" s="543">
        <f>'таланты+инициативы0,2672'!E169</f>
        <v>1000</v>
      </c>
      <c r="F183" s="374">
        <f t="shared" si="7"/>
        <v>4396.8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'таланты+инициативы0,2672'!A170</f>
        <v>Заправка катриджей</v>
      </c>
      <c r="B184" s="341" t="s">
        <v>22</v>
      </c>
      <c r="C184" s="360"/>
      <c r="D184" s="429">
        <f>10*D173</f>
        <v>3.6640000000000001</v>
      </c>
      <c r="E184" s="543">
        <f>'таланты+инициативы0,2672'!E170</f>
        <v>700</v>
      </c>
      <c r="F184" s="374">
        <f t="shared" si="7"/>
        <v>2564.8000000000002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'таланты+инициативы0,2672'!A171</f>
        <v>ремонт оборудования</v>
      </c>
      <c r="B185" s="341" t="s">
        <v>22</v>
      </c>
      <c r="C185" s="360"/>
      <c r="D185" s="429">
        <f>D173</f>
        <v>0.3664</v>
      </c>
      <c r="E185" s="543">
        <f>'таланты+инициативы0,2672'!E171</f>
        <v>20000</v>
      </c>
      <c r="F185" s="374">
        <f t="shared" si="7"/>
        <v>7328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'таланты+инициативы0,2672'!A172</f>
        <v>Возмещение мед осмотра (112/212)</v>
      </c>
      <c r="B186" s="341" t="s">
        <v>22</v>
      </c>
      <c r="C186" s="360"/>
      <c r="D186" s="431">
        <f>2*D173</f>
        <v>0.73280000000000001</v>
      </c>
      <c r="E186" s="543">
        <f>'таланты+инициативы0,2672'!E172</f>
        <v>5000</v>
      </c>
      <c r="F186" s="374">
        <f t="shared" si="7"/>
        <v>3664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'таланты+инициативы0,2672'!A173</f>
        <v>Услуги СЕМИС подписка</v>
      </c>
      <c r="B187" s="341" t="s">
        <v>22</v>
      </c>
      <c r="C187" s="360"/>
      <c r="D187" s="70">
        <f>D173</f>
        <v>0.3664</v>
      </c>
      <c r="E187" s="543">
        <f>'таланты+инициативы0,2672'!E173</f>
        <v>800</v>
      </c>
      <c r="F187" s="374">
        <f t="shared" si="7"/>
        <v>293.12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'таланты+инициативы0,2672'!A174</f>
        <v>Изготовление площадки на заднем дворе учреждения</v>
      </c>
      <c r="B188" s="341" t="s">
        <v>22</v>
      </c>
      <c r="C188" s="360"/>
      <c r="D188" s="70">
        <f>D173</f>
        <v>0.3664</v>
      </c>
      <c r="E188" s="543">
        <f>'таланты+инициативы0,2672'!E174</f>
        <v>30000</v>
      </c>
      <c r="F188" s="374">
        <f t="shared" si="7"/>
        <v>10992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'таланты+инициативы0,2672'!A175</f>
        <v>Предрейсовое медицинское обследование 200дней*85руб</v>
      </c>
      <c r="B189" s="341" t="s">
        <v>22</v>
      </c>
      <c r="C189" s="360"/>
      <c r="D189" s="70">
        <f>247*D173</f>
        <v>90.500799999999998</v>
      </c>
      <c r="E189" s="543">
        <f>'таланты+инициативы0,2672'!E175</f>
        <v>95</v>
      </c>
      <c r="F189" s="374">
        <f t="shared" si="7"/>
        <v>8597.5759999999991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'таланты+инициативы0,2672'!A176</f>
        <v xml:space="preserve">Услуги охраны  </v>
      </c>
      <c r="B190" s="341" t="s">
        <v>22</v>
      </c>
      <c r="C190" s="360"/>
      <c r="D190" s="70">
        <f>12*D173</f>
        <v>4.3967999999999998</v>
      </c>
      <c r="E190" s="543">
        <f>'таланты+инициативы0,2672'!E176</f>
        <v>10000</v>
      </c>
      <c r="F190" s="374">
        <f t="shared" si="7"/>
        <v>43968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'таланты+инициативы0,2672'!A177</f>
        <v>Обслуживание систем охранных средств сигнализации (тревожная кнопка)</v>
      </c>
      <c r="B191" s="341" t="s">
        <v>22</v>
      </c>
      <c r="C191" s="360"/>
      <c r="D191" s="70">
        <f>12*D173</f>
        <v>4.3967999999999998</v>
      </c>
      <c r="E191" s="543">
        <f>'таланты+инициативы0,2672'!E177</f>
        <v>5000</v>
      </c>
      <c r="F191" s="374">
        <f t="shared" si="7"/>
        <v>21984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'таланты+инициативы0,2672'!A178</f>
        <v>Медосмотр при устройстве на работу</v>
      </c>
      <c r="B192" s="341" t="s">
        <v>22</v>
      </c>
      <c r="C192" s="360"/>
      <c r="D192" s="70">
        <f>4*D173</f>
        <v>1.4656</v>
      </c>
      <c r="E192" s="543">
        <f>'таланты+инициативы0,2672'!E178</f>
        <v>3800</v>
      </c>
      <c r="F192" s="374">
        <f t="shared" si="7"/>
        <v>5569.28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'таланты+инициативы0,2672'!A179</f>
        <v>Страховая премия по полису ОСАГО за УАЗ</v>
      </c>
      <c r="B193" s="341" t="s">
        <v>22</v>
      </c>
      <c r="C193" s="360"/>
      <c r="D193" s="70">
        <f>D173</f>
        <v>0.3664</v>
      </c>
      <c r="E193" s="543">
        <f>'таланты+инициативы0,2672'!E179</f>
        <v>5500</v>
      </c>
      <c r="F193" s="374">
        <f t="shared" si="7"/>
        <v>2015.2</v>
      </c>
      <c r="H193" s="6"/>
      <c r="I193" s="6"/>
      <c r="J193" s="6"/>
      <c r="K193" s="6"/>
      <c r="L193" s="6"/>
    </row>
    <row r="194" spans="1:12" ht="31.5" x14ac:dyDescent="0.25">
      <c r="A194" s="7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B194" s="537" t="s">
        <v>22</v>
      </c>
      <c r="C194" s="360"/>
      <c r="D194" s="431">
        <f>D173</f>
        <v>0.3664</v>
      </c>
      <c r="E194" s="543">
        <f>'таланты+инициативы0,2672'!E180</f>
        <v>4000</v>
      </c>
      <c r="F194" s="374">
        <f t="shared" si="7"/>
        <v>1465.6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'таланты+инициативы0,2672'!A181</f>
        <v>Изготовление снежных фигур</v>
      </c>
      <c r="B195" s="537" t="s">
        <v>22</v>
      </c>
      <c r="C195" s="360"/>
      <c r="D195" s="431">
        <f>D173</f>
        <v>0.3664</v>
      </c>
      <c r="E195" s="543">
        <f>'таланты+инициативы0,2672'!E181</f>
        <v>14000</v>
      </c>
      <c r="F195" s="374">
        <f t="shared" si="7"/>
        <v>5129.6000000000004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'таланты+инициативы0,2672'!A182</f>
        <v>Приобретение программного обеспечения</v>
      </c>
      <c r="B196" s="537" t="s">
        <v>22</v>
      </c>
      <c r="C196" s="360"/>
      <c r="D196" s="431">
        <f>2*D173</f>
        <v>0.73280000000000001</v>
      </c>
      <c r="E196" s="543">
        <f>'таланты+инициативы0,2672'!E182</f>
        <v>8267.5</v>
      </c>
      <c r="F196" s="543">
        <f t="shared" si="7"/>
        <v>6058.424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'таланты+инициативы0,2672'!A183</f>
        <v>Оплата пени, штрафов (853/291)</v>
      </c>
      <c r="B197" s="537" t="s">
        <v>22</v>
      </c>
      <c r="C197" s="360"/>
      <c r="D197" s="431">
        <f>5*D173</f>
        <v>1.8320000000000001</v>
      </c>
      <c r="E197" s="543">
        <f>'таланты+инициативы0,2672'!E183</f>
        <v>100</v>
      </c>
      <c r="F197" s="374">
        <f t="shared" si="7"/>
        <v>183.20000000000002</v>
      </c>
      <c r="H197" s="6"/>
      <c r="I197" s="6"/>
      <c r="J197" s="6"/>
      <c r="K197" s="6"/>
      <c r="L197" s="6"/>
    </row>
    <row r="198" spans="1:12" hidden="1" x14ac:dyDescent="0.25">
      <c r="A198" s="76" t="e">
        <f>'таланты+инициативы0,2672'!#REF!</f>
        <v>#REF!</v>
      </c>
      <c r="B198" s="341" t="s">
        <v>22</v>
      </c>
      <c r="C198" s="360"/>
      <c r="D198" s="544">
        <v>0</v>
      </c>
      <c r="E198" s="360">
        <f>'инновации+добровольчество0,3664'!E174</f>
        <v>100</v>
      </c>
      <c r="F198" s="374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'инновации+добровольчество0,3664'!A175</f>
        <v>0</v>
      </c>
      <c r="B199" s="341" t="s">
        <v>22</v>
      </c>
      <c r="C199" s="360"/>
      <c r="D199" s="360">
        <f t="shared" ref="D199:D209" si="8">$D$182</f>
        <v>54.96</v>
      </c>
      <c r="E199" s="360"/>
      <c r="F199" s="374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'инновации+добровольчество0,3664'!A176</f>
        <v>0</v>
      </c>
      <c r="B200" s="341" t="s">
        <v>22</v>
      </c>
      <c r="C200" s="360"/>
      <c r="D200" s="360">
        <f t="shared" si="8"/>
        <v>54.96</v>
      </c>
      <c r="E200" s="360"/>
      <c r="F200" s="374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'инновации+добровольчество0,3664'!A177</f>
        <v>0</v>
      </c>
      <c r="B201" s="341" t="s">
        <v>22</v>
      </c>
      <c r="C201" s="360"/>
      <c r="D201" s="360">
        <f t="shared" si="8"/>
        <v>54.96</v>
      </c>
      <c r="E201" s="360"/>
      <c r="F201" s="374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'инновации+добровольчество0,3664'!A178</f>
        <v>0</v>
      </c>
      <c r="B202" s="341" t="s">
        <v>22</v>
      </c>
      <c r="C202" s="360"/>
      <c r="D202" s="360">
        <f t="shared" si="8"/>
        <v>54.96</v>
      </c>
      <c r="E202" s="360"/>
      <c r="F202" s="374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'инновации+добровольчество0,3664'!A179</f>
        <v>0</v>
      </c>
      <c r="B203" s="341" t="s">
        <v>22</v>
      </c>
      <c r="C203" s="360"/>
      <c r="D203" s="360">
        <f t="shared" si="8"/>
        <v>54.96</v>
      </c>
      <c r="E203" s="360"/>
      <c r="F203" s="374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'инновации+добровольчество0,3664'!A180</f>
        <v>0</v>
      </c>
      <c r="B204" s="341" t="s">
        <v>22</v>
      </c>
      <c r="C204" s="360"/>
      <c r="D204" s="360">
        <f t="shared" si="8"/>
        <v>54.96</v>
      </c>
      <c r="E204" s="360"/>
      <c r="F204" s="374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'инновации+добровольчество0,3664'!A181</f>
        <v>0</v>
      </c>
      <c r="B205" s="341" t="s">
        <v>22</v>
      </c>
      <c r="C205" s="360"/>
      <c r="D205" s="360">
        <f t="shared" si="8"/>
        <v>54.96</v>
      </c>
      <c r="E205" s="360"/>
      <c r="F205" s="374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'инновации+добровольчество0,3664'!A182</f>
        <v>0</v>
      </c>
      <c r="B206" s="341" t="s">
        <v>22</v>
      </c>
      <c r="C206" s="356"/>
      <c r="D206" s="360">
        <f t="shared" si="8"/>
        <v>54.96</v>
      </c>
      <c r="E206" s="360"/>
      <c r="F206" s="374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'инновации+добровольчество0,3664'!A183</f>
        <v>0</v>
      </c>
      <c r="B207" s="341" t="s">
        <v>22</v>
      </c>
      <c r="C207" s="331"/>
      <c r="D207" s="360">
        <f t="shared" si="8"/>
        <v>54.96</v>
      </c>
      <c r="E207" s="360"/>
      <c r="F207" s="374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'инновации+добровольчество0,3664'!A184</f>
        <v>0</v>
      </c>
      <c r="B208" s="341" t="s">
        <v>22</v>
      </c>
      <c r="C208" s="331"/>
      <c r="D208" s="360">
        <f t="shared" si="8"/>
        <v>54.96</v>
      </c>
      <c r="E208" s="360"/>
      <c r="F208" s="374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'инновации+добровольчество0,3664'!A185</f>
        <v>0</v>
      </c>
      <c r="B209" s="341" t="s">
        <v>22</v>
      </c>
      <c r="C209" s="331"/>
      <c r="D209" s="360">
        <f t="shared" si="8"/>
        <v>54.96</v>
      </c>
      <c r="E209" s="360"/>
      <c r="F209" s="374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52" t="s">
        <v>23</v>
      </c>
      <c r="B210" s="753"/>
      <c r="C210" s="753"/>
      <c r="D210" s="753"/>
      <c r="E210" s="754"/>
      <c r="F210" s="298">
        <f>SUM(F177:F209)</f>
        <v>209892.24000000002</v>
      </c>
      <c r="H210" s="6"/>
      <c r="I210" s="6"/>
      <c r="J210" s="6"/>
      <c r="K210" s="6"/>
      <c r="L210" s="6"/>
    </row>
    <row r="211" spans="1:12" x14ac:dyDescent="0.25">
      <c r="A211" s="787" t="s">
        <v>29</v>
      </c>
      <c r="B211" s="788"/>
      <c r="C211" s="788"/>
      <c r="D211" s="788"/>
      <c r="E211" s="788"/>
      <c r="F211" s="789"/>
    </row>
    <row r="212" spans="1:12" x14ac:dyDescent="0.25">
      <c r="A212" s="790">
        <f>D173</f>
        <v>0.3664</v>
      </c>
      <c r="B212" s="791"/>
      <c r="C212" s="791"/>
      <c r="D212" s="791"/>
      <c r="E212" s="791"/>
      <c r="F212" s="792"/>
    </row>
    <row r="213" spans="1:12" ht="15.75" customHeight="1" x14ac:dyDescent="0.25">
      <c r="A213" s="599" t="s">
        <v>30</v>
      </c>
      <c r="B213" s="599" t="s">
        <v>11</v>
      </c>
      <c r="C213" s="341"/>
      <c r="D213" s="599" t="s">
        <v>14</v>
      </c>
      <c r="E213" s="599" t="s">
        <v>15</v>
      </c>
      <c r="F213" s="656" t="s">
        <v>6</v>
      </c>
    </row>
    <row r="214" spans="1:12" x14ac:dyDescent="0.25">
      <c r="A214" s="599"/>
      <c r="B214" s="599"/>
      <c r="C214" s="341"/>
      <c r="D214" s="599"/>
      <c r="E214" s="599"/>
      <c r="F214" s="657"/>
    </row>
    <row r="215" spans="1:12" x14ac:dyDescent="0.25">
      <c r="A215" s="341">
        <v>1</v>
      </c>
      <c r="B215" s="341">
        <v>2</v>
      </c>
      <c r="C215" s="341"/>
      <c r="D215" s="341">
        <v>3</v>
      </c>
      <c r="E215" s="341">
        <v>7</v>
      </c>
      <c r="F215" s="341" t="s">
        <v>175</v>
      </c>
    </row>
    <row r="216" spans="1:12" x14ac:dyDescent="0.25">
      <c r="A216" s="216" t="str">
        <f>'таланты+инициативы0,2672'!A190</f>
        <v>Обучение персонала</v>
      </c>
      <c r="B216" s="381" t="s">
        <v>192</v>
      </c>
      <c r="C216" s="380"/>
      <c r="D216" s="539">
        <f>2*A212</f>
        <v>0.73280000000000001</v>
      </c>
      <c r="E216" s="380">
        <f>'таланты+инициативы0,2672'!E190</f>
        <v>5000</v>
      </c>
      <c r="F216" s="253">
        <f t="shared" ref="F216:F217" si="9">D216*E216</f>
        <v>3664</v>
      </c>
    </row>
    <row r="217" spans="1:12" x14ac:dyDescent="0.25">
      <c r="A217" s="216" t="str">
        <f>'таланты+инициативы0,2672'!A191</f>
        <v>Переподготовка</v>
      </c>
      <c r="B217" s="381" t="s">
        <v>192</v>
      </c>
      <c r="C217" s="380"/>
      <c r="D217" s="539">
        <f>3*A212</f>
        <v>1.0992</v>
      </c>
      <c r="E217" s="537">
        <f>'таланты+инициативы0,2672'!E191</f>
        <v>20000</v>
      </c>
      <c r="F217" s="253">
        <f t="shared" si="9"/>
        <v>21984</v>
      </c>
    </row>
    <row r="218" spans="1:12" ht="16.5" x14ac:dyDescent="0.25">
      <c r="A218" s="216" t="str">
        <f>'таланты+инициативы0,2672'!A192</f>
        <v>Пиломатериал</v>
      </c>
      <c r="B218" s="335" t="str">
        <f>'инновации+добровольчество0,3664'!B194</f>
        <v>шт</v>
      </c>
      <c r="C218" s="341"/>
      <c r="D218" s="462">
        <f>7*A212</f>
        <v>2.5648</v>
      </c>
      <c r="E218" s="537">
        <f>'таланты+инициативы0,2672'!E192</f>
        <v>17285.71</v>
      </c>
      <c r="F218" s="253">
        <f>D218*E218</f>
        <v>44334.389007999998</v>
      </c>
    </row>
    <row r="219" spans="1:12" ht="16.5" x14ac:dyDescent="0.25">
      <c r="A219" s="216" t="str">
        <f>'таланты+инициативы0,2672'!A193</f>
        <v>Тонеры для картриджей Kyocera</v>
      </c>
      <c r="B219" s="335" t="str">
        <f>'инновации+добровольчество0,3664'!B195</f>
        <v>шт</v>
      </c>
      <c r="C219" s="341"/>
      <c r="D219" s="462">
        <f>5*A212</f>
        <v>1.8320000000000001</v>
      </c>
      <c r="E219" s="537">
        <f>'таланты+инициативы0,2672'!E193</f>
        <v>1500</v>
      </c>
      <c r="F219" s="253">
        <f>D219*E219</f>
        <v>2748</v>
      </c>
    </row>
    <row r="220" spans="1:12" ht="24.75" customHeight="1" x14ac:dyDescent="0.25">
      <c r="A220" s="216" t="str">
        <f>'таланты+инициативы0,2672'!A194</f>
        <v>Комплект тонеров для цветного принтера Canon</v>
      </c>
      <c r="B220" s="335" t="str">
        <f>'инновации+добровольчество0,3664'!B196</f>
        <v>шт</v>
      </c>
      <c r="C220" s="341"/>
      <c r="D220" s="462">
        <f>5*A212</f>
        <v>1.8320000000000001</v>
      </c>
      <c r="E220" s="537">
        <f>'таланты+инициативы0,2672'!E194</f>
        <v>4500</v>
      </c>
      <c r="F220" s="253">
        <f t="shared" ref="F220:F241" si="10">D220*E220</f>
        <v>8244</v>
      </c>
    </row>
    <row r="221" spans="1:12" ht="24.75" customHeight="1" x14ac:dyDescent="0.25">
      <c r="A221" s="216" t="str">
        <f>'таланты+инициативы0,2672'!A195</f>
        <v>Комплект тонера для цветного принтера Hp</v>
      </c>
      <c r="B221" s="335" t="str">
        <f>'инновации+добровольчество0,3664'!B197</f>
        <v>шт</v>
      </c>
      <c r="C221" s="341"/>
      <c r="D221" s="462">
        <f>2*A212</f>
        <v>0.73280000000000001</v>
      </c>
      <c r="E221" s="537">
        <f>'таланты+инициативы0,2672'!E195</f>
        <v>13000</v>
      </c>
      <c r="F221" s="253">
        <f t="shared" ref="F221" si="11">D221*E221</f>
        <v>9526.4</v>
      </c>
    </row>
    <row r="222" spans="1:12" ht="16.5" x14ac:dyDescent="0.25">
      <c r="A222" s="216" t="str">
        <f>'таланты+инициативы0,2672'!A196</f>
        <v>Флеш накопители  16 гб</v>
      </c>
      <c r="B222" s="335" t="str">
        <f>'инновации+добровольчество0,3664'!B198</f>
        <v>шт</v>
      </c>
      <c r="C222" s="341"/>
      <c r="D222" s="462">
        <f>7*A212</f>
        <v>2.5648</v>
      </c>
      <c r="E222" s="537">
        <f>'таланты+инициативы0,2672'!E196</f>
        <v>1000</v>
      </c>
      <c r="F222" s="253">
        <f t="shared" si="10"/>
        <v>2564.8000000000002</v>
      </c>
    </row>
    <row r="223" spans="1:12" ht="16.5" x14ac:dyDescent="0.25">
      <c r="A223" s="216" t="str">
        <f>'таланты+инициативы0,2672'!A197</f>
        <v>Флеш накопители  64 гб</v>
      </c>
      <c r="B223" s="335" t="str">
        <f>'инновации+добровольчество0,3664'!B199</f>
        <v>шт</v>
      </c>
      <c r="C223" s="341"/>
      <c r="D223" s="462">
        <f>5*A212</f>
        <v>1.8320000000000001</v>
      </c>
      <c r="E223" s="537">
        <f>'таланты+инициативы0,2672'!E197</f>
        <v>2100</v>
      </c>
      <c r="F223" s="253">
        <f t="shared" si="10"/>
        <v>3847.2000000000003</v>
      </c>
    </row>
    <row r="224" spans="1:12" ht="16.5" x14ac:dyDescent="0.25">
      <c r="A224" s="216" t="str">
        <f>'таланты+инициативы0,2672'!A198</f>
        <v>Мышь USB</v>
      </c>
      <c r="B224" s="335" t="str">
        <f>'инновации+добровольчество0,3664'!B200</f>
        <v>шт</v>
      </c>
      <c r="C224" s="341"/>
      <c r="D224" s="462">
        <f>4*A212</f>
        <v>1.4656</v>
      </c>
      <c r="E224" s="537">
        <f>'таланты+инициативы0,2672'!E198</f>
        <v>500</v>
      </c>
      <c r="F224" s="253">
        <f t="shared" si="10"/>
        <v>732.8</v>
      </c>
    </row>
    <row r="225" spans="1:6" ht="16.5" x14ac:dyDescent="0.25">
      <c r="A225" s="216" t="str">
        <f>'таланты+инициативы0,2672'!A199</f>
        <v xml:space="preserve">Мешки для мусора </v>
      </c>
      <c r="B225" s="335" t="str">
        <f>'инновации+добровольчество0,3664'!B201</f>
        <v>шт</v>
      </c>
      <c r="C225" s="341"/>
      <c r="D225" s="462">
        <f>100*A212</f>
        <v>36.64</v>
      </c>
      <c r="E225" s="537">
        <f>'таланты+инициативы0,2672'!E199</f>
        <v>100</v>
      </c>
      <c r="F225" s="253">
        <f t="shared" si="10"/>
        <v>3664</v>
      </c>
    </row>
    <row r="226" spans="1:6" ht="16.5" x14ac:dyDescent="0.25">
      <c r="A226" s="216" t="str">
        <f>'таланты+инициативы0,2672'!A200</f>
        <v>Жидкое мыло</v>
      </c>
      <c r="B226" s="335" t="str">
        <f>'инновации+добровольчество0,3664'!B202</f>
        <v>шт</v>
      </c>
      <c r="C226" s="341"/>
      <c r="D226" s="462">
        <f>15*A212</f>
        <v>5.4960000000000004</v>
      </c>
      <c r="E226" s="537">
        <f>'таланты+инициативы0,2672'!E200</f>
        <v>250</v>
      </c>
      <c r="F226" s="253">
        <f t="shared" si="10"/>
        <v>1374</v>
      </c>
    </row>
    <row r="227" spans="1:6" ht="16.5" x14ac:dyDescent="0.25">
      <c r="A227" s="216" t="str">
        <f>'таланты+инициативы0,2672'!A201</f>
        <v>Туалетная бумага</v>
      </c>
      <c r="B227" s="335" t="str">
        <f>'инновации+добровольчество0,3664'!B203</f>
        <v>шт</v>
      </c>
      <c r="C227" s="341"/>
      <c r="D227" s="462">
        <f>100*A212</f>
        <v>36.64</v>
      </c>
      <c r="E227" s="537">
        <f>'таланты+инициативы0,2672'!E201</f>
        <v>25</v>
      </c>
      <c r="F227" s="253">
        <f t="shared" si="10"/>
        <v>916</v>
      </c>
    </row>
    <row r="228" spans="1:6" ht="16.5" x14ac:dyDescent="0.25">
      <c r="A228" s="216" t="str">
        <f>'таланты+инициативы0,2672'!A202</f>
        <v>Тряпки для мытья</v>
      </c>
      <c r="B228" s="335" t="str">
        <f>'инновации+добровольчество0,3664'!B204</f>
        <v>шт</v>
      </c>
      <c r="C228" s="341"/>
      <c r="D228" s="462">
        <f>40*A212</f>
        <v>14.656000000000001</v>
      </c>
      <c r="E228" s="537">
        <f>'таланты+инициативы0,2672'!E202</f>
        <v>40</v>
      </c>
      <c r="F228" s="253">
        <f t="shared" si="10"/>
        <v>586.24</v>
      </c>
    </row>
    <row r="229" spans="1:6" ht="16.5" x14ac:dyDescent="0.25">
      <c r="A229" s="216" t="str">
        <f>'таланты+инициативы0,2672'!A203</f>
        <v>Бытовая химия</v>
      </c>
      <c r="B229" s="335" t="str">
        <f>'инновации+добровольчество0,3664'!B205</f>
        <v>шт</v>
      </c>
      <c r="C229" s="341"/>
      <c r="D229" s="462">
        <f>20*A212</f>
        <v>7.3280000000000003</v>
      </c>
      <c r="E229" s="537">
        <f>'таланты+инициативы0,2672'!E203</f>
        <v>1000</v>
      </c>
      <c r="F229" s="253">
        <f t="shared" si="10"/>
        <v>7328</v>
      </c>
    </row>
    <row r="230" spans="1:6" ht="16.5" x14ac:dyDescent="0.25">
      <c r="A230" s="216" t="str">
        <f>'таланты+инициативы0,2672'!A204</f>
        <v>Фанера</v>
      </c>
      <c r="B230" s="335" t="str">
        <f>'инновации+добровольчество0,3664'!B206</f>
        <v>шт</v>
      </c>
      <c r="C230" s="341"/>
      <c r="D230" s="462">
        <f>30*A212</f>
        <v>10.992000000000001</v>
      </c>
      <c r="E230" s="537">
        <f>'таланты+инициативы0,2672'!E204</f>
        <v>1300</v>
      </c>
      <c r="F230" s="253">
        <f t="shared" ref="F230:F231" si="12">D230*E230</f>
        <v>14289.6</v>
      </c>
    </row>
    <row r="231" spans="1:6" ht="16.5" x14ac:dyDescent="0.25">
      <c r="A231" s="216" t="str">
        <f>'таланты+инициативы0,2672'!A205</f>
        <v>Антифриз</v>
      </c>
      <c r="B231" s="335" t="str">
        <f>'инновации+добровольчество0,3664'!B207</f>
        <v>шт</v>
      </c>
      <c r="C231" s="341"/>
      <c r="D231" s="462">
        <f>A212*20</f>
        <v>7.3280000000000003</v>
      </c>
      <c r="E231" s="537">
        <f>'таланты+инициативы0,2672'!E205</f>
        <v>300</v>
      </c>
      <c r="F231" s="253">
        <f t="shared" si="12"/>
        <v>2198.4</v>
      </c>
    </row>
    <row r="232" spans="1:6" ht="16.5" x14ac:dyDescent="0.25">
      <c r="A232" s="216" t="str">
        <f>'таланты+инициативы0,2672'!A206</f>
        <v>Баннера</v>
      </c>
      <c r="B232" s="335" t="str">
        <f>'инновации+добровольчество0,3664'!B208</f>
        <v>шт</v>
      </c>
      <c r="C232" s="341"/>
      <c r="D232" s="462">
        <f>5*A212</f>
        <v>1.8320000000000001</v>
      </c>
      <c r="E232" s="537">
        <f>'таланты+инициативы0,2672'!E206</f>
        <v>3500</v>
      </c>
      <c r="F232" s="253">
        <f t="shared" si="10"/>
        <v>6412</v>
      </c>
    </row>
    <row r="233" spans="1:6" ht="16.5" x14ac:dyDescent="0.25">
      <c r="A233" s="216" t="str">
        <f>'таланты+инициативы0,2672'!A207</f>
        <v>Гвозди</v>
      </c>
      <c r="B233" s="335" t="str">
        <f>'инновации+добровольчество0,3664'!B209</f>
        <v>шт</v>
      </c>
      <c r="C233" s="341"/>
      <c r="D233" s="462">
        <f>20*A212</f>
        <v>7.3280000000000003</v>
      </c>
      <c r="E233" s="537">
        <f>'таланты+инициативы0,2672'!E207</f>
        <v>811</v>
      </c>
      <c r="F233" s="253">
        <f>D233*E233+0.01</f>
        <v>5943.018</v>
      </c>
    </row>
    <row r="234" spans="1:6" ht="16.5" x14ac:dyDescent="0.25">
      <c r="A234" s="216" t="str">
        <f>'таланты+инициативы0,2672'!A208</f>
        <v>Саморезы</v>
      </c>
      <c r="B234" s="335" t="str">
        <f>'инновации+добровольчество0,3664'!B210</f>
        <v>шт</v>
      </c>
      <c r="C234" s="341"/>
      <c r="D234" s="462">
        <f>50*A212</f>
        <v>18.32</v>
      </c>
      <c r="E234" s="537">
        <f>'таланты+инициативы0,2672'!E208</f>
        <v>100</v>
      </c>
      <c r="F234" s="253">
        <f t="shared" si="10"/>
        <v>1832</v>
      </c>
    </row>
    <row r="235" spans="1:6" ht="16.5" x14ac:dyDescent="0.25">
      <c r="A235" s="216" t="str">
        <f>'таланты+инициативы0,2672'!A209</f>
        <v>Инструмент металлический ручной</v>
      </c>
      <c r="B235" s="335" t="str">
        <f>'инновации+добровольчество0,3664'!B211</f>
        <v>шт</v>
      </c>
      <c r="C235" s="341"/>
      <c r="D235" s="462">
        <f>5*A212</f>
        <v>1.8320000000000001</v>
      </c>
      <c r="E235" s="537">
        <f>'таланты+инициативы0,2672'!E209</f>
        <v>301</v>
      </c>
      <c r="F235" s="253">
        <f t="shared" si="10"/>
        <v>551.43200000000002</v>
      </c>
    </row>
    <row r="236" spans="1:6" s="320" customFormat="1" ht="16.5" x14ac:dyDescent="0.25">
      <c r="A236" s="216" t="str">
        <f>'таланты+инициативы0,2672'!A210</f>
        <v>Краска эмаль</v>
      </c>
      <c r="B236" s="335" t="str">
        <f>'инновации+добровольчество0,3664'!B212</f>
        <v>шт</v>
      </c>
      <c r="C236" s="341"/>
      <c r="D236" s="462">
        <f>30*A212</f>
        <v>10.992000000000001</v>
      </c>
      <c r="E236" s="537">
        <f>'таланты+инициативы0,2672'!E210</f>
        <v>250</v>
      </c>
      <c r="F236" s="253">
        <f t="shared" si="10"/>
        <v>2748</v>
      </c>
    </row>
    <row r="237" spans="1:6" ht="16.5" x14ac:dyDescent="0.25">
      <c r="A237" s="216" t="str">
        <f>'таланты+инициативы0,2672'!A211</f>
        <v>Краска ВДН</v>
      </c>
      <c r="B237" s="335" t="str">
        <f>'инновации+добровольчество0,3664'!B213</f>
        <v>шт</v>
      </c>
      <c r="C237" s="341"/>
      <c r="D237" s="462">
        <f>10*A212</f>
        <v>3.6640000000000001</v>
      </c>
      <c r="E237" s="537">
        <f>'таланты+инициативы0,2672'!E211</f>
        <v>401</v>
      </c>
      <c r="F237" s="253">
        <f t="shared" si="10"/>
        <v>1469.2640000000001</v>
      </c>
    </row>
    <row r="238" spans="1:6" ht="16.5" x14ac:dyDescent="0.25">
      <c r="A238" s="216" t="str">
        <f>'таланты+инициативы0,2672'!A212</f>
        <v>Кисти</v>
      </c>
      <c r="B238" s="335" t="str">
        <f>'инновации+добровольчество0,3664'!B214</f>
        <v>шт</v>
      </c>
      <c r="C238" s="341"/>
      <c r="D238" s="462">
        <f>40*A212</f>
        <v>14.656000000000001</v>
      </c>
      <c r="E238" s="537">
        <f>'таланты+инициативы0,2672'!E212</f>
        <v>50</v>
      </c>
      <c r="F238" s="253">
        <f t="shared" si="10"/>
        <v>732.80000000000007</v>
      </c>
    </row>
    <row r="239" spans="1:6" ht="16.5" x14ac:dyDescent="0.25">
      <c r="A239" s="216" t="str">
        <f>'таланты+инициативы0,2672'!A213</f>
        <v>Перчатка пвх</v>
      </c>
      <c r="B239" s="168" t="s">
        <v>84</v>
      </c>
      <c r="C239" s="341"/>
      <c r="D239" s="462">
        <f>100*A212</f>
        <v>36.64</v>
      </c>
      <c r="E239" s="537">
        <f>'таланты+инициативы0,2672'!E213</f>
        <v>30</v>
      </c>
      <c r="F239" s="253">
        <f t="shared" si="10"/>
        <v>1099.2</v>
      </c>
    </row>
    <row r="240" spans="1:6" ht="16.5" x14ac:dyDescent="0.25">
      <c r="A240" s="216" t="str">
        <f>'таланты+инициативы0,2672'!A214</f>
        <v>краска кудо</v>
      </c>
      <c r="B240" s="168" t="s">
        <v>84</v>
      </c>
      <c r="C240" s="341"/>
      <c r="D240" s="462">
        <f>30*A212</f>
        <v>10.992000000000001</v>
      </c>
      <c r="E240" s="537">
        <f>'таланты+инициативы0,2672'!E214</f>
        <v>300</v>
      </c>
      <c r="F240" s="253">
        <f t="shared" si="10"/>
        <v>3297.6000000000004</v>
      </c>
    </row>
    <row r="241" spans="1:6" ht="16.5" x14ac:dyDescent="0.25">
      <c r="A241" s="216" t="str">
        <f>'таланты+инициативы0,2672'!A215</f>
        <v>Валик+ванночка</v>
      </c>
      <c r="B241" s="168" t="s">
        <v>84</v>
      </c>
      <c r="C241" s="341"/>
      <c r="D241" s="462">
        <f>10*A212</f>
        <v>3.6640000000000001</v>
      </c>
      <c r="E241" s="537">
        <f>'таланты+инициативы0,2672'!E215</f>
        <v>210</v>
      </c>
      <c r="F241" s="253">
        <f t="shared" si="10"/>
        <v>769.44</v>
      </c>
    </row>
    <row r="242" spans="1:6" ht="16.5" x14ac:dyDescent="0.25">
      <c r="A242" s="216" t="str">
        <f>'таланты+инициативы0,2672'!A216</f>
        <v>Ножницыы</v>
      </c>
      <c r="B242" s="168" t="s">
        <v>84</v>
      </c>
      <c r="C242" s="341"/>
      <c r="D242" s="462">
        <f>10*A212</f>
        <v>3.6640000000000001</v>
      </c>
      <c r="E242" s="537">
        <f>'таланты+инициативы0,2672'!E216</f>
        <v>150</v>
      </c>
      <c r="F242" s="253">
        <f t="shared" ref="F242:F275" si="13">D242*E242</f>
        <v>549.6</v>
      </c>
    </row>
    <row r="243" spans="1:6" ht="16.5" x14ac:dyDescent="0.25">
      <c r="A243" s="216" t="str">
        <f>'таланты+инициативы0,2672'!A217</f>
        <v>Канцелярские расходники</v>
      </c>
      <c r="B243" s="168" t="s">
        <v>84</v>
      </c>
      <c r="C243" s="341"/>
      <c r="D243" s="462">
        <f>100*A212</f>
        <v>36.64</v>
      </c>
      <c r="E243" s="537">
        <f>'таланты+инициативы0,2672'!E217</f>
        <v>50</v>
      </c>
      <c r="F243" s="253">
        <f t="shared" si="13"/>
        <v>1832</v>
      </c>
    </row>
    <row r="244" spans="1:6" ht="16.5" x14ac:dyDescent="0.25">
      <c r="A244" s="216" t="str">
        <f>'таланты+инициативы0,2672'!A218</f>
        <v>Канцелярия (ручки, карандаши)</v>
      </c>
      <c r="B244" s="168" t="s">
        <v>84</v>
      </c>
      <c r="C244" s="341"/>
      <c r="D244" s="462">
        <f>100*A212</f>
        <v>36.64</v>
      </c>
      <c r="E244" s="537">
        <f>'таланты+инициативы0,2672'!E218</f>
        <v>30</v>
      </c>
      <c r="F244" s="253">
        <f t="shared" si="13"/>
        <v>1099.2</v>
      </c>
    </row>
    <row r="245" spans="1:6" ht="16.5" x14ac:dyDescent="0.25">
      <c r="A245" s="216" t="str">
        <f>'таланты+инициативы0,2672'!A219</f>
        <v>Офисные принадлежности (папки, скоросшиватели, файлы)</v>
      </c>
      <c r="B245" s="168" t="s">
        <v>84</v>
      </c>
      <c r="C245" s="341"/>
      <c r="D245" s="462">
        <f>100*A212</f>
        <v>36.64</v>
      </c>
      <c r="E245" s="537">
        <f>'таланты+инициативы0,2672'!E219</f>
        <v>100</v>
      </c>
      <c r="F245" s="253">
        <f t="shared" si="13"/>
        <v>3664</v>
      </c>
    </row>
    <row r="246" spans="1:6" ht="16.5" x14ac:dyDescent="0.25">
      <c r="A246" s="216" t="str">
        <f>'таланты+инициативы0,2672'!A220</f>
        <v>Лампы</v>
      </c>
      <c r="B246" s="168" t="s">
        <v>84</v>
      </c>
      <c r="C246" s="341"/>
      <c r="D246" s="462">
        <f>50*A212</f>
        <v>18.32</v>
      </c>
      <c r="E246" s="537">
        <f>'таланты+инициативы0,2672'!E220</f>
        <v>40</v>
      </c>
      <c r="F246" s="253">
        <f t="shared" si="13"/>
        <v>732.8</v>
      </c>
    </row>
    <row r="247" spans="1:6" ht="16.5" x14ac:dyDescent="0.25">
      <c r="A247" s="216" t="str">
        <f>'таланты+инициативы0,2672'!A221</f>
        <v>Батерейки</v>
      </c>
      <c r="B247" s="168" t="s">
        <v>84</v>
      </c>
      <c r="C247" s="341"/>
      <c r="D247" s="462">
        <f>200*A212</f>
        <v>73.28</v>
      </c>
      <c r="E247" s="537">
        <f>'таланты+инициативы0,2672'!E221</f>
        <v>80</v>
      </c>
      <c r="F247" s="253">
        <f t="shared" si="13"/>
        <v>5862.4</v>
      </c>
    </row>
    <row r="248" spans="1:6" ht="16.5" x14ac:dyDescent="0.25">
      <c r="A248" s="216" t="str">
        <f>'таланты+инициативы0,2672'!A222</f>
        <v>Бумага А4</v>
      </c>
      <c r="B248" s="168" t="s">
        <v>84</v>
      </c>
      <c r="C248" s="341"/>
      <c r="D248" s="462">
        <f>100*A212</f>
        <v>36.64</v>
      </c>
      <c r="E248" s="537">
        <f>'таланты+инициативы0,2672'!E222</f>
        <v>300</v>
      </c>
      <c r="F248" s="253">
        <f t="shared" si="13"/>
        <v>10992</v>
      </c>
    </row>
    <row r="249" spans="1:6" ht="16.5" x14ac:dyDescent="0.25">
      <c r="A249" s="216" t="str">
        <f>'таланты+инициативы0,2672'!A223</f>
        <v>Грабли, лопаты</v>
      </c>
      <c r="B249" s="168" t="s">
        <v>84</v>
      </c>
      <c r="C249" s="341"/>
      <c r="D249" s="462">
        <f>10*A212</f>
        <v>3.6640000000000001</v>
      </c>
      <c r="E249" s="537">
        <f>'таланты+инициативы0,2672'!E223</f>
        <v>400</v>
      </c>
      <c r="F249" s="253">
        <f t="shared" si="13"/>
        <v>1465.6000000000001</v>
      </c>
    </row>
    <row r="250" spans="1:6" ht="16.5" x14ac:dyDescent="0.25">
      <c r="A250" s="216" t="str">
        <f>'таланты+инициативы0,2672'!A224</f>
        <v>ГСМ УАЗ (Масло двигатель)</v>
      </c>
      <c r="B250" s="168" t="s">
        <v>84</v>
      </c>
      <c r="C250" s="341"/>
      <c r="D250" s="462">
        <f>20*A212</f>
        <v>7.3280000000000003</v>
      </c>
      <c r="E250" s="537">
        <f>'таланты+инициативы0,2672'!E224</f>
        <v>400</v>
      </c>
      <c r="F250" s="253">
        <f t="shared" si="13"/>
        <v>2931.2000000000003</v>
      </c>
    </row>
    <row r="251" spans="1:6" ht="16.5" x14ac:dyDescent="0.25">
      <c r="A251" s="216" t="str">
        <f>'таланты+инициативы0,2672'!A225</f>
        <v>ГСМ Бензин</v>
      </c>
      <c r="B251" s="168" t="s">
        <v>84</v>
      </c>
      <c r="C251" s="341"/>
      <c r="D251" s="462">
        <f>2600*A212</f>
        <v>952.64</v>
      </c>
      <c r="E251" s="537">
        <f>'таланты+инициативы0,2672'!E225</f>
        <v>50</v>
      </c>
      <c r="F251" s="253">
        <f t="shared" si="13"/>
        <v>47632</v>
      </c>
    </row>
    <row r="252" spans="1:6" ht="16.5" hidden="1" x14ac:dyDescent="0.25">
      <c r="A252" s="216">
        <f>'таланты+инициативы0,2672'!A226</f>
        <v>0</v>
      </c>
      <c r="B252" s="168" t="s">
        <v>84</v>
      </c>
      <c r="C252" s="341"/>
      <c r="D252" s="436">
        <v>0.36899999999999999</v>
      </c>
      <c r="E252" s="380">
        <f>'таланты+инициативы0,2672'!E226</f>
        <v>0</v>
      </c>
      <c r="F252" s="253">
        <f t="shared" si="13"/>
        <v>0</v>
      </c>
    </row>
    <row r="253" spans="1:6" ht="16.5" hidden="1" x14ac:dyDescent="0.25">
      <c r="A253" s="216">
        <f>'таланты+инициативы0,2672'!A227</f>
        <v>0</v>
      </c>
      <c r="B253" s="168" t="s">
        <v>84</v>
      </c>
      <c r="C253" s="341"/>
      <c r="D253" s="436">
        <f>32*0.369</f>
        <v>11.808</v>
      </c>
      <c r="E253" s="380">
        <f>'таланты+инициативы0,2672'!E227</f>
        <v>0</v>
      </c>
      <c r="F253" s="253">
        <f t="shared" si="13"/>
        <v>0</v>
      </c>
    </row>
    <row r="254" spans="1:6" ht="16.5" hidden="1" x14ac:dyDescent="0.25">
      <c r="A254" s="216">
        <f>'таланты+инициативы0,2672'!A228</f>
        <v>0</v>
      </c>
      <c r="B254" s="168" t="s">
        <v>84</v>
      </c>
      <c r="C254" s="341"/>
      <c r="D254" s="436">
        <f>7*0.369</f>
        <v>2.5830000000000002</v>
      </c>
      <c r="E254" s="380">
        <f>'таланты+инициативы0,2672'!E228</f>
        <v>0</v>
      </c>
      <c r="F254" s="253">
        <f t="shared" si="13"/>
        <v>0</v>
      </c>
    </row>
    <row r="255" spans="1:6" ht="16.5" hidden="1" x14ac:dyDescent="0.25">
      <c r="A255" s="216">
        <f>'таланты+инициативы0,2672'!A229</f>
        <v>0</v>
      </c>
      <c r="B255" s="168" t="s">
        <v>84</v>
      </c>
      <c r="C255" s="341"/>
      <c r="D255" s="436">
        <v>0.36899999999999999</v>
      </c>
      <c r="E255" s="380">
        <f>'таланты+инициативы0,2672'!E229</f>
        <v>0</v>
      </c>
      <c r="F255" s="253">
        <f t="shared" si="13"/>
        <v>0</v>
      </c>
    </row>
    <row r="256" spans="1:6" ht="16.5" hidden="1" x14ac:dyDescent="0.25">
      <c r="A256" s="216">
        <f>'таланты+инициативы0,2672'!A230</f>
        <v>0</v>
      </c>
      <c r="B256" s="168" t="s">
        <v>84</v>
      </c>
      <c r="C256" s="341"/>
      <c r="D256" s="436">
        <v>0.36899999999999999</v>
      </c>
      <c r="E256" s="380">
        <f>'таланты+инициативы0,2672'!E230</f>
        <v>0</v>
      </c>
      <c r="F256" s="253">
        <f t="shared" si="13"/>
        <v>0</v>
      </c>
    </row>
    <row r="257" spans="1:6" ht="16.5" hidden="1" x14ac:dyDescent="0.25">
      <c r="A257" s="216">
        <f>'таланты+инициативы0,2672'!A231</f>
        <v>0</v>
      </c>
      <c r="B257" s="168" t="s">
        <v>84</v>
      </c>
      <c r="C257" s="341"/>
      <c r="D257" s="436">
        <v>0.36899999999999999</v>
      </c>
      <c r="E257" s="380">
        <f>'таланты+инициативы0,2672'!E231</f>
        <v>0</v>
      </c>
      <c r="F257" s="253">
        <f t="shared" si="13"/>
        <v>0</v>
      </c>
    </row>
    <row r="258" spans="1:6" ht="16.5" hidden="1" x14ac:dyDescent="0.25">
      <c r="A258" s="216">
        <f>'таланты+инициативы0,2672'!A232</f>
        <v>0</v>
      </c>
      <c r="B258" s="168" t="s">
        <v>84</v>
      </c>
      <c r="C258" s="341"/>
      <c r="D258" s="436">
        <v>3.69</v>
      </c>
      <c r="E258" s="380">
        <f>'таланты+инициативы0,2672'!E232</f>
        <v>0</v>
      </c>
      <c r="F258" s="253">
        <f t="shared" si="13"/>
        <v>0</v>
      </c>
    </row>
    <row r="259" spans="1:6" ht="16.5" hidden="1" x14ac:dyDescent="0.25">
      <c r="A259" s="216">
        <f>'таланты+инициативы0,2672'!A233</f>
        <v>0</v>
      </c>
      <c r="B259" s="168" t="s">
        <v>84</v>
      </c>
      <c r="C259" s="341"/>
      <c r="D259" s="436">
        <f>20*0.369</f>
        <v>7.38</v>
      </c>
      <c r="E259" s="380">
        <f>'таланты+инициативы0,2672'!E233</f>
        <v>0</v>
      </c>
      <c r="F259" s="253">
        <f t="shared" si="13"/>
        <v>0</v>
      </c>
    </row>
    <row r="260" spans="1:6" ht="16.5" hidden="1" x14ac:dyDescent="0.25">
      <c r="A260" s="216">
        <f>'таланты+инициативы0,2672'!A234</f>
        <v>0</v>
      </c>
      <c r="B260" s="168" t="s">
        <v>84</v>
      </c>
      <c r="C260" s="341"/>
      <c r="D260" s="436">
        <f>2476.3*0.369</f>
        <v>913.75470000000007</v>
      </c>
      <c r="E260" s="380">
        <f>'таланты+инициативы0,2672'!E234</f>
        <v>0</v>
      </c>
      <c r="F260" s="253">
        <f t="shared" si="13"/>
        <v>0</v>
      </c>
    </row>
    <row r="261" spans="1:6" hidden="1" x14ac:dyDescent="0.25">
      <c r="A261" s="216" t="str">
        <f ca="1">'таланты+инициативы0,2672'!A235</f>
        <v>Комплект тонера для цветного принтера Hp</v>
      </c>
      <c r="B261" s="168" t="s">
        <v>84</v>
      </c>
      <c r="C261" s="341"/>
      <c r="D261" s="168">
        <f>PRODUCT(Лист1!G25,$A$212)</f>
        <v>10.992000000000001</v>
      </c>
      <c r="E261" s="328"/>
      <c r="F261" s="253">
        <f t="shared" si="13"/>
        <v>0</v>
      </c>
    </row>
    <row r="262" spans="1:6" hidden="1" x14ac:dyDescent="0.25">
      <c r="A262" s="216" t="str">
        <f ca="1">'таланты+инициативы0,2672'!A236</f>
        <v>Флеш накопители  16 гб</v>
      </c>
      <c r="B262" s="168" t="s">
        <v>84</v>
      </c>
      <c r="C262" s="341"/>
      <c r="D262" s="168">
        <f>PRODUCT(Лист1!G26,$A$212)</f>
        <v>1.8320000000000001</v>
      </c>
      <c r="E262" s="328"/>
      <c r="F262" s="253">
        <f t="shared" si="13"/>
        <v>0</v>
      </c>
    </row>
    <row r="263" spans="1:6" hidden="1" x14ac:dyDescent="0.25">
      <c r="A263" s="216" t="str">
        <f ca="1">'таланты+инициативы0,2672'!A237</f>
        <v>Флеш накопители  64 гб</v>
      </c>
      <c r="B263" s="168" t="s">
        <v>84</v>
      </c>
      <c r="C263" s="341"/>
      <c r="D263" s="168">
        <f>PRODUCT(Лист1!G27,$A$212)</f>
        <v>7.3280000000000003</v>
      </c>
      <c r="E263" s="328"/>
      <c r="F263" s="253">
        <f t="shared" si="13"/>
        <v>0</v>
      </c>
    </row>
    <row r="264" spans="1:6" hidden="1" x14ac:dyDescent="0.25">
      <c r="A264" s="216" t="str">
        <f ca="1">'таланты+инициативы0,2672'!A238</f>
        <v>Обучение персонала</v>
      </c>
      <c r="B264" s="168" t="s">
        <v>84</v>
      </c>
      <c r="C264" s="341"/>
      <c r="D264" s="168">
        <f>PRODUCT(Лист1!G28,$A$212)</f>
        <v>14.656000000000001</v>
      </c>
      <c r="E264" s="328"/>
      <c r="F264" s="253">
        <f t="shared" si="13"/>
        <v>0</v>
      </c>
    </row>
    <row r="265" spans="1:6" hidden="1" x14ac:dyDescent="0.25">
      <c r="A265" s="216" t="str">
        <f ca="1">'таланты+инициативы0,2672'!A239</f>
        <v>Переподготовка</v>
      </c>
      <c r="B265" s="168" t="s">
        <v>84</v>
      </c>
      <c r="C265" s="341"/>
      <c r="D265" s="168">
        <f>PRODUCT(Лист1!G29,$A$212)</f>
        <v>3.6640000000000001</v>
      </c>
      <c r="E265" s="328"/>
      <c r="F265" s="253">
        <f t="shared" si="13"/>
        <v>0</v>
      </c>
    </row>
    <row r="266" spans="1:6" hidden="1" x14ac:dyDescent="0.25">
      <c r="A266" s="216" t="str">
        <f ca="1">'таланты+инициативы0,2672'!A240</f>
        <v>Пиломатериал</v>
      </c>
      <c r="B266" s="168" t="s">
        <v>84</v>
      </c>
      <c r="C266" s="341"/>
      <c r="D266" s="168">
        <f>PRODUCT(Лист1!G30,$A$212)</f>
        <v>3.6640000000000001</v>
      </c>
      <c r="E266" s="328"/>
      <c r="F266" s="253">
        <f t="shared" si="13"/>
        <v>0</v>
      </c>
    </row>
    <row r="267" spans="1:6" hidden="1" x14ac:dyDescent="0.25">
      <c r="A267" s="216" t="str">
        <f ca="1">'таланты+инициативы0,2672'!A241</f>
        <v>Тонеры для картриджей Kyocera</v>
      </c>
      <c r="B267" s="168" t="s">
        <v>84</v>
      </c>
      <c r="C267" s="341"/>
      <c r="D267" s="168">
        <f>PRODUCT(Лист1!G31,$A$212)</f>
        <v>3.6640000000000001</v>
      </c>
      <c r="E267" s="328"/>
      <c r="F267" s="253">
        <f t="shared" si="13"/>
        <v>0</v>
      </c>
    </row>
    <row r="268" spans="1:6" hidden="1" x14ac:dyDescent="0.25">
      <c r="A268" s="216" t="str">
        <f ca="1">'таланты+инициативы0,2672'!A242</f>
        <v>Комплект тонеров для цветного принтера Canon</v>
      </c>
      <c r="B268" s="168" t="s">
        <v>84</v>
      </c>
      <c r="C268" s="341"/>
      <c r="D268" s="168">
        <f>PRODUCT(Лист1!G32,$A$212)</f>
        <v>10.992000000000001</v>
      </c>
      <c r="E268" s="328"/>
      <c r="F268" s="253">
        <f t="shared" si="13"/>
        <v>0</v>
      </c>
    </row>
    <row r="269" spans="1:6" hidden="1" x14ac:dyDescent="0.25">
      <c r="A269" s="216" t="str">
        <f ca="1">'таланты+инициативы0,2672'!A243</f>
        <v>Комплект тонера для цветного принтера Hp</v>
      </c>
      <c r="B269" s="168" t="s">
        <v>84</v>
      </c>
      <c r="C269" s="341"/>
      <c r="D269" s="168">
        <f>PRODUCT(Лист1!G33,$A$212)</f>
        <v>19.4192</v>
      </c>
      <c r="E269" s="328"/>
      <c r="F269" s="253">
        <f t="shared" si="13"/>
        <v>0</v>
      </c>
    </row>
    <row r="270" spans="1:6" hidden="1" x14ac:dyDescent="0.25">
      <c r="A270" s="216" t="str">
        <f ca="1">'таланты+инициативы0,2672'!A244</f>
        <v>Флеш накопители  16 гб</v>
      </c>
      <c r="B270" s="168" t="s">
        <v>84</v>
      </c>
      <c r="C270" s="341"/>
      <c r="D270" s="168">
        <f>PRODUCT(Лист1!G34,$A$212)</f>
        <v>14.656000000000001</v>
      </c>
      <c r="E270" s="328"/>
      <c r="F270" s="253">
        <f t="shared" si="13"/>
        <v>0</v>
      </c>
    </row>
    <row r="271" spans="1:6" hidden="1" x14ac:dyDescent="0.25">
      <c r="A271" s="216" t="str">
        <f ca="1">'таланты+инициативы0,2672'!A245</f>
        <v>Флеш накопители  64 гб</v>
      </c>
      <c r="B271" s="168" t="s">
        <v>84</v>
      </c>
      <c r="C271" s="341"/>
      <c r="D271" s="168">
        <f>PRODUCT(Лист1!G35,$A$212)</f>
        <v>18.32</v>
      </c>
      <c r="E271" s="328"/>
      <c r="F271" s="253">
        <f t="shared" si="13"/>
        <v>0</v>
      </c>
    </row>
    <row r="272" spans="1:6" hidden="1" x14ac:dyDescent="0.25">
      <c r="A272" s="216" t="str">
        <f ca="1">'таланты+инициативы0,2672'!A246</f>
        <v>Обучение персонала</v>
      </c>
      <c r="B272" s="168" t="s">
        <v>84</v>
      </c>
      <c r="C272" s="341"/>
      <c r="D272" s="168">
        <f>PRODUCT(Лист1!G36,$A$212)</f>
        <v>73.28</v>
      </c>
      <c r="E272" s="328"/>
      <c r="F272" s="253">
        <f t="shared" si="13"/>
        <v>0</v>
      </c>
    </row>
    <row r="273" spans="1:6" hidden="1" x14ac:dyDescent="0.25">
      <c r="A273" s="216" t="str">
        <f ca="1">'таланты+инициативы0,2672'!A247</f>
        <v>Переподготовка</v>
      </c>
      <c r="B273" s="168" t="s">
        <v>84</v>
      </c>
      <c r="C273" s="341"/>
      <c r="D273" s="168">
        <f>PRODUCT(Лист1!G37,$A$212)</f>
        <v>25.648</v>
      </c>
      <c r="E273" s="328"/>
      <c r="F273" s="253">
        <f t="shared" si="13"/>
        <v>0</v>
      </c>
    </row>
    <row r="274" spans="1:6" hidden="1" x14ac:dyDescent="0.25">
      <c r="A274" s="216" t="str">
        <f ca="1">'таланты+инициативы0,2672'!A248</f>
        <v>Пиломатериал</v>
      </c>
      <c r="B274" s="168" t="s">
        <v>84</v>
      </c>
      <c r="C274" s="341"/>
      <c r="D274" s="168">
        <f>PRODUCT(Лист1!G38,$A$212)</f>
        <v>3.6640000000000001</v>
      </c>
      <c r="E274" s="328"/>
      <c r="F274" s="253">
        <f t="shared" si="13"/>
        <v>0</v>
      </c>
    </row>
    <row r="275" spans="1:6" hidden="1" x14ac:dyDescent="0.25">
      <c r="A275" s="216" t="str">
        <f ca="1">'таланты+инициативы0,2672'!A249</f>
        <v>Тонеры для картриджей Kyocera</v>
      </c>
      <c r="B275" s="168" t="s">
        <v>84</v>
      </c>
      <c r="C275" s="341"/>
      <c r="D275" s="168">
        <f>PRODUCT(Лист1!G39,$A$212)</f>
        <v>3.6640000000000001</v>
      </c>
      <c r="E275" s="328"/>
      <c r="F275" s="253">
        <f t="shared" si="13"/>
        <v>0</v>
      </c>
    </row>
    <row r="276" spans="1:6" hidden="1" x14ac:dyDescent="0.25">
      <c r="A276" s="216" t="str">
        <f ca="1">'таланты+инициативы0,2672'!A250</f>
        <v>Комплект тонеров для цветного принтера Canon</v>
      </c>
      <c r="B276" s="168" t="s">
        <v>84</v>
      </c>
      <c r="C276" s="341"/>
      <c r="D276" s="168">
        <f>PRODUCT(Лист1!G40,$A$212)</f>
        <v>1099.2</v>
      </c>
      <c r="E276" s="328"/>
      <c r="F276" s="253">
        <f t="shared" ref="F276:F319" si="14">D276*E276</f>
        <v>0</v>
      </c>
    </row>
    <row r="277" spans="1:6" hidden="1" x14ac:dyDescent="0.25">
      <c r="A277" s="216" t="str">
        <f ca="1">'таланты+инициативы0,2672'!A251</f>
        <v>Комплект тонера для цветного принтера Hp</v>
      </c>
      <c r="B277" s="168" t="s">
        <v>84</v>
      </c>
      <c r="C277" s="341"/>
      <c r="D277" s="168">
        <f>PRODUCT(Лист1!G41,$A$212)</f>
        <v>0.3664</v>
      </c>
      <c r="E277" s="328"/>
      <c r="F277" s="253">
        <f t="shared" si="14"/>
        <v>0</v>
      </c>
    </row>
    <row r="278" spans="1:6" hidden="1" x14ac:dyDescent="0.25">
      <c r="A278" s="216" t="str">
        <f ca="1">'таланты+инициативы0,2672'!A252</f>
        <v>Флеш накопители  16 гб</v>
      </c>
      <c r="B278" s="168" t="s">
        <v>84</v>
      </c>
      <c r="C278" s="341"/>
      <c r="D278" s="168">
        <f>PRODUCT(Лист1!G42,$A$212)</f>
        <v>0.3664</v>
      </c>
      <c r="E278" s="328"/>
      <c r="F278" s="253">
        <f t="shared" si="14"/>
        <v>0</v>
      </c>
    </row>
    <row r="279" spans="1:6" hidden="1" x14ac:dyDescent="0.25">
      <c r="A279" s="216" t="str">
        <f ca="1">'таланты+инициативы0,2672'!A253</f>
        <v>Флеш накопители  64 гб</v>
      </c>
      <c r="B279" s="168" t="s">
        <v>84</v>
      </c>
      <c r="C279" s="341"/>
      <c r="D279" s="168">
        <f>PRODUCT(Лист1!G43,$A$212)</f>
        <v>0.3664</v>
      </c>
      <c r="E279" s="328"/>
      <c r="F279" s="253">
        <f t="shared" si="14"/>
        <v>0</v>
      </c>
    </row>
    <row r="280" spans="1:6" hidden="1" x14ac:dyDescent="0.25">
      <c r="A280" s="216" t="str">
        <f ca="1">'таланты+инициативы0,2672'!A254</f>
        <v>Обучение персонала</v>
      </c>
      <c r="B280" s="168" t="s">
        <v>84</v>
      </c>
      <c r="C280" s="341"/>
      <c r="D280" s="168">
        <f>PRODUCT(Лист1!G44,$A$212)</f>
        <v>0.3664</v>
      </c>
      <c r="E280" s="328"/>
      <c r="F280" s="253">
        <f t="shared" si="14"/>
        <v>0</v>
      </c>
    </row>
    <row r="281" spans="1:6" hidden="1" x14ac:dyDescent="0.25">
      <c r="A281" s="216" t="str">
        <f ca="1">'таланты+инициативы0,2672'!A255</f>
        <v>Переподготовка</v>
      </c>
      <c r="B281" s="168" t="s">
        <v>84</v>
      </c>
      <c r="C281" s="341"/>
      <c r="D281" s="168">
        <f>PRODUCT(Лист1!G45,$A$212)</f>
        <v>0.3664</v>
      </c>
      <c r="E281" s="328"/>
      <c r="F281" s="253">
        <f t="shared" si="14"/>
        <v>0</v>
      </c>
    </row>
    <row r="282" spans="1:6" hidden="1" x14ac:dyDescent="0.25">
      <c r="A282" s="216" t="str">
        <f ca="1">'таланты+инициативы0,2672'!A256</f>
        <v>Пиломатериал</v>
      </c>
      <c r="B282" s="168" t="s">
        <v>84</v>
      </c>
      <c r="C282" s="341"/>
      <c r="D282" s="168">
        <f>PRODUCT(Лист1!G46,$A$212)</f>
        <v>0.3664</v>
      </c>
      <c r="E282" s="328"/>
      <c r="F282" s="253">
        <f t="shared" si="14"/>
        <v>0</v>
      </c>
    </row>
    <row r="283" spans="1:6" hidden="1" x14ac:dyDescent="0.25">
      <c r="A283" s="216" t="str">
        <f ca="1">'таланты+инициативы0,2672'!A257</f>
        <v>Тонеры для картриджей Kyocera</v>
      </c>
      <c r="B283" s="168" t="s">
        <v>84</v>
      </c>
      <c r="C283" s="341"/>
      <c r="D283" s="168">
        <f>PRODUCT(Лист1!G47,$A$212)</f>
        <v>0.3664</v>
      </c>
      <c r="E283" s="328"/>
      <c r="F283" s="253">
        <f t="shared" si="14"/>
        <v>0</v>
      </c>
    </row>
    <row r="284" spans="1:6" hidden="1" x14ac:dyDescent="0.25">
      <c r="A284" s="216" t="str">
        <f ca="1">'таланты+инициативы0,2672'!A258</f>
        <v>Комплект тонеров для цветного принтера Canon</v>
      </c>
      <c r="B284" s="168" t="s">
        <v>84</v>
      </c>
      <c r="C284" s="341"/>
      <c r="D284" s="168">
        <f>PRODUCT(Лист1!G48,$A$212)</f>
        <v>0.3664</v>
      </c>
      <c r="E284" s="328"/>
      <c r="F284" s="253">
        <f t="shared" si="14"/>
        <v>0</v>
      </c>
    </row>
    <row r="285" spans="1:6" hidden="1" x14ac:dyDescent="0.25">
      <c r="A285" s="216" t="str">
        <f ca="1">'таланты+инициативы0,2672'!A259</f>
        <v>Комплект тонера для цветного принтера Hp</v>
      </c>
      <c r="B285" s="168" t="s">
        <v>84</v>
      </c>
      <c r="C285" s="341"/>
      <c r="D285" s="168">
        <f>PRODUCT(Лист1!G49,$A$212)</f>
        <v>0.3664</v>
      </c>
      <c r="E285" s="328"/>
      <c r="F285" s="253">
        <f t="shared" si="14"/>
        <v>0</v>
      </c>
    </row>
    <row r="286" spans="1:6" hidden="1" x14ac:dyDescent="0.25">
      <c r="A286" s="216" t="str">
        <f ca="1">'таланты+инициативы0,2672'!A260</f>
        <v>Флеш накопители  16 гб</v>
      </c>
      <c r="B286" s="168" t="s">
        <v>84</v>
      </c>
      <c r="C286" s="341"/>
      <c r="D286" s="168">
        <f>PRODUCT(Лист1!G50,$A$212)</f>
        <v>0.3664</v>
      </c>
      <c r="E286" s="328"/>
      <c r="F286" s="253">
        <f t="shared" si="14"/>
        <v>0</v>
      </c>
    </row>
    <row r="287" spans="1:6" hidden="1" x14ac:dyDescent="0.25">
      <c r="A287" s="216" t="str">
        <f ca="1">'таланты+инициативы0,2672'!A261</f>
        <v>Флеш накопители  64 гб</v>
      </c>
      <c r="B287" s="168" t="s">
        <v>84</v>
      </c>
      <c r="C287" s="341"/>
      <c r="D287" s="168">
        <f>PRODUCT(Лист1!G51,$A$212)</f>
        <v>0.3664</v>
      </c>
      <c r="E287" s="328"/>
      <c r="F287" s="253">
        <f t="shared" si="14"/>
        <v>0</v>
      </c>
    </row>
    <row r="288" spans="1:6" hidden="1" x14ac:dyDescent="0.25">
      <c r="A288" s="216" t="str">
        <f ca="1">'таланты+инициативы0,2672'!A262</f>
        <v>Обучение персонала</v>
      </c>
      <c r="B288" s="168" t="s">
        <v>84</v>
      </c>
      <c r="C288" s="341"/>
      <c r="D288" s="168">
        <f>PRODUCT(Лист1!G52,$A$212)</f>
        <v>0.3664</v>
      </c>
      <c r="E288" s="328"/>
      <c r="F288" s="253">
        <f t="shared" si="14"/>
        <v>0</v>
      </c>
    </row>
    <row r="289" spans="1:6" hidden="1" x14ac:dyDescent="0.25">
      <c r="A289" s="216" t="str">
        <f ca="1">'таланты+инициативы0,2672'!A263</f>
        <v>Переподготовка</v>
      </c>
      <c r="B289" s="168" t="s">
        <v>84</v>
      </c>
      <c r="C289" s="341"/>
      <c r="D289" s="168">
        <f>PRODUCT(Лист1!G53,$A$212)</f>
        <v>0.3664</v>
      </c>
      <c r="E289" s="328"/>
      <c r="F289" s="253">
        <f t="shared" si="14"/>
        <v>0</v>
      </c>
    </row>
    <row r="290" spans="1:6" hidden="1" x14ac:dyDescent="0.25">
      <c r="A290" s="216" t="str">
        <f ca="1">'таланты+инициативы0,2672'!A264</f>
        <v>Пиломатериал</v>
      </c>
      <c r="B290" s="168" t="s">
        <v>84</v>
      </c>
      <c r="C290" s="341"/>
      <c r="D290" s="168">
        <f>PRODUCT(Лист1!G54,$A$212)</f>
        <v>0.3664</v>
      </c>
      <c r="E290" s="328"/>
      <c r="F290" s="253">
        <f t="shared" si="14"/>
        <v>0</v>
      </c>
    </row>
    <row r="291" spans="1:6" hidden="1" x14ac:dyDescent="0.25">
      <c r="A291" s="216" t="str">
        <f ca="1">'таланты+инициативы0,2672'!A265</f>
        <v>Тонеры для картриджей Kyocera</v>
      </c>
      <c r="B291" s="168" t="s">
        <v>84</v>
      </c>
      <c r="C291" s="341"/>
      <c r="D291" s="168">
        <f>PRODUCT(Лист1!G55,$A$212)</f>
        <v>0.3664</v>
      </c>
      <c r="E291" s="328"/>
      <c r="F291" s="253">
        <f t="shared" si="14"/>
        <v>0</v>
      </c>
    </row>
    <row r="292" spans="1:6" hidden="1" x14ac:dyDescent="0.25">
      <c r="A292" s="216" t="str">
        <f ca="1">'таланты+инициативы0,2672'!A266</f>
        <v>Комплект тонеров для цветного принтера Canon</v>
      </c>
      <c r="B292" s="168" t="s">
        <v>84</v>
      </c>
      <c r="C292" s="341"/>
      <c r="D292" s="168">
        <f>PRODUCT(Лист1!G56,$A$212)</f>
        <v>0.3664</v>
      </c>
      <c r="E292" s="328"/>
      <c r="F292" s="253">
        <f t="shared" si="14"/>
        <v>0</v>
      </c>
    </row>
    <row r="293" spans="1:6" hidden="1" x14ac:dyDescent="0.25">
      <c r="A293" s="216" t="str">
        <f ca="1">'таланты+инициативы0,2672'!A267</f>
        <v>Комплект тонера для цветного принтера Hp</v>
      </c>
      <c r="B293" s="168" t="s">
        <v>84</v>
      </c>
      <c r="C293" s="341"/>
      <c r="D293" s="168">
        <f>PRODUCT(Лист1!G57,$A$212)</f>
        <v>0.3664</v>
      </c>
      <c r="E293" s="328"/>
      <c r="F293" s="253">
        <f t="shared" si="14"/>
        <v>0</v>
      </c>
    </row>
    <row r="294" spans="1:6" hidden="1" x14ac:dyDescent="0.25">
      <c r="A294" s="216" t="str">
        <f ca="1">'таланты+инициативы0,2672'!A268</f>
        <v>Флеш накопители  16 гб</v>
      </c>
      <c r="B294" s="168" t="s">
        <v>84</v>
      </c>
      <c r="C294" s="341"/>
      <c r="D294" s="168">
        <f>PRODUCT(Лист1!G58,$A$212)</f>
        <v>0.3664</v>
      </c>
      <c r="E294" s="328"/>
      <c r="F294" s="253">
        <f t="shared" si="14"/>
        <v>0</v>
      </c>
    </row>
    <row r="295" spans="1:6" hidden="1" x14ac:dyDescent="0.25">
      <c r="A295" s="216" t="str">
        <f ca="1">'таланты+инициативы0,2672'!A269</f>
        <v>Флеш накопители  64 гб</v>
      </c>
      <c r="B295" s="168" t="s">
        <v>84</v>
      </c>
      <c r="C295" s="341"/>
      <c r="D295" s="168">
        <f>PRODUCT(Лист1!G59,$A$212)</f>
        <v>0.3664</v>
      </c>
      <c r="E295" s="328"/>
      <c r="F295" s="253">
        <f t="shared" si="14"/>
        <v>0</v>
      </c>
    </row>
    <row r="296" spans="1:6" hidden="1" x14ac:dyDescent="0.25">
      <c r="A296" s="216" t="str">
        <f ca="1">'таланты+инициативы0,2672'!A270</f>
        <v>Обучение персонала</v>
      </c>
      <c r="B296" s="168" t="s">
        <v>84</v>
      </c>
      <c r="C296" s="341"/>
      <c r="D296" s="168">
        <f>PRODUCT(Лист1!G60,$A$212)</f>
        <v>0.3664</v>
      </c>
      <c r="E296" s="328"/>
      <c r="F296" s="253">
        <f t="shared" si="14"/>
        <v>0</v>
      </c>
    </row>
    <row r="297" spans="1:6" hidden="1" x14ac:dyDescent="0.25">
      <c r="A297" s="216" t="str">
        <f ca="1">'таланты+инициативы0,2672'!A271</f>
        <v>Переподготовка</v>
      </c>
      <c r="B297" s="168" t="s">
        <v>84</v>
      </c>
      <c r="C297" s="341"/>
      <c r="D297" s="168">
        <f>PRODUCT(Лист1!G61,$A$212)</f>
        <v>0.3664</v>
      </c>
      <c r="E297" s="328"/>
      <c r="F297" s="253">
        <f t="shared" si="14"/>
        <v>0</v>
      </c>
    </row>
    <row r="298" spans="1:6" hidden="1" x14ac:dyDescent="0.25">
      <c r="A298" s="216" t="str">
        <f ca="1">'таланты+инициативы0,2672'!A272</f>
        <v>Пиломатериал</v>
      </c>
      <c r="B298" s="168" t="s">
        <v>84</v>
      </c>
      <c r="C298" s="341"/>
      <c r="D298" s="168">
        <f>PRODUCT(Лист1!G62,$A$212)</f>
        <v>0.3664</v>
      </c>
      <c r="E298" s="328"/>
      <c r="F298" s="253">
        <f t="shared" si="14"/>
        <v>0</v>
      </c>
    </row>
    <row r="299" spans="1:6" hidden="1" x14ac:dyDescent="0.25">
      <c r="A299" s="216" t="str">
        <f ca="1">'таланты+инициативы0,2672'!A273</f>
        <v>Тонеры для картриджей Kyocera</v>
      </c>
      <c r="B299" s="168" t="s">
        <v>84</v>
      </c>
      <c r="C299" s="341"/>
      <c r="D299" s="168">
        <f>PRODUCT(Лист1!G63,$A$212)</f>
        <v>0.3664</v>
      </c>
      <c r="E299" s="328"/>
      <c r="F299" s="253">
        <f t="shared" si="14"/>
        <v>0</v>
      </c>
    </row>
    <row r="300" spans="1:6" hidden="1" x14ac:dyDescent="0.25">
      <c r="A300" s="216" t="str">
        <f ca="1">'таланты+инициативы0,2672'!A274</f>
        <v>Комплект тонеров для цветного принтера Canon</v>
      </c>
      <c r="B300" s="168" t="s">
        <v>84</v>
      </c>
      <c r="C300" s="341"/>
      <c r="D300" s="168">
        <f>PRODUCT(Лист1!G64,$A$212)</f>
        <v>0.3664</v>
      </c>
      <c r="E300" s="328"/>
      <c r="F300" s="253">
        <f t="shared" si="14"/>
        <v>0</v>
      </c>
    </row>
    <row r="301" spans="1:6" hidden="1" x14ac:dyDescent="0.25">
      <c r="A301" s="216" t="str">
        <f ca="1">'таланты+инициативы0,2672'!A275</f>
        <v>Комплект тонера для цветного принтера Hp</v>
      </c>
      <c r="B301" s="168" t="s">
        <v>84</v>
      </c>
      <c r="C301" s="341"/>
      <c r="D301" s="168">
        <f>PRODUCT(Лист1!G65,$A$212)</f>
        <v>0.3664</v>
      </c>
      <c r="E301" s="328"/>
      <c r="F301" s="253">
        <f t="shared" si="14"/>
        <v>0</v>
      </c>
    </row>
    <row r="302" spans="1:6" hidden="1" x14ac:dyDescent="0.25">
      <c r="A302" s="216" t="str">
        <f ca="1">'таланты+инициативы0,2672'!A276</f>
        <v>Флеш накопители  16 гб</v>
      </c>
      <c r="B302" s="168" t="s">
        <v>84</v>
      </c>
      <c r="C302" s="341"/>
      <c r="D302" s="168">
        <f>PRODUCT(Лист1!G66,$A$212)</f>
        <v>0.3664</v>
      </c>
      <c r="E302" s="328"/>
      <c r="F302" s="253">
        <f t="shared" si="14"/>
        <v>0</v>
      </c>
    </row>
    <row r="303" spans="1:6" hidden="1" x14ac:dyDescent="0.25">
      <c r="A303" s="216" t="str">
        <f ca="1">'таланты+инициативы0,2672'!A277</f>
        <v>Флеш накопители  64 гб</v>
      </c>
      <c r="B303" s="168" t="s">
        <v>84</v>
      </c>
      <c r="C303" s="341"/>
      <c r="D303" s="168">
        <f>PRODUCT(Лист1!G67,$A$212)</f>
        <v>0.3664</v>
      </c>
      <c r="E303" s="328"/>
      <c r="F303" s="253">
        <f t="shared" si="14"/>
        <v>0</v>
      </c>
    </row>
    <row r="304" spans="1:6" hidden="1" x14ac:dyDescent="0.25">
      <c r="A304" s="216" t="str">
        <f ca="1">'таланты+инициативы0,2672'!A278</f>
        <v>Обучение персонала</v>
      </c>
      <c r="B304" s="168" t="s">
        <v>84</v>
      </c>
      <c r="C304" s="341"/>
      <c r="D304" s="168">
        <f>PRODUCT(Лист1!G68,$A$212)</f>
        <v>0.3664</v>
      </c>
      <c r="E304" s="328"/>
      <c r="F304" s="253">
        <f t="shared" si="14"/>
        <v>0</v>
      </c>
    </row>
    <row r="305" spans="1:6" hidden="1" x14ac:dyDescent="0.25">
      <c r="A305" s="216" t="str">
        <f ca="1">'таланты+инициативы0,2672'!A279</f>
        <v>Переподготовка</v>
      </c>
      <c r="B305" s="168" t="s">
        <v>84</v>
      </c>
      <c r="C305" s="341"/>
      <c r="D305" s="168">
        <f>PRODUCT(Лист1!G69,$A$212)</f>
        <v>0.3664</v>
      </c>
      <c r="E305" s="328"/>
      <c r="F305" s="253">
        <f t="shared" si="14"/>
        <v>0</v>
      </c>
    </row>
    <row r="306" spans="1:6" hidden="1" x14ac:dyDescent="0.25">
      <c r="A306" s="216" t="str">
        <f ca="1">'таланты+инициативы0,2672'!A280</f>
        <v>Пиломатериал</v>
      </c>
      <c r="B306" s="168" t="s">
        <v>84</v>
      </c>
      <c r="C306" s="341"/>
      <c r="D306" s="168">
        <f>PRODUCT(Лист1!G70,$A$212)</f>
        <v>0.3664</v>
      </c>
      <c r="E306" s="328"/>
      <c r="F306" s="253">
        <f t="shared" si="14"/>
        <v>0</v>
      </c>
    </row>
    <row r="307" spans="1:6" hidden="1" x14ac:dyDescent="0.25">
      <c r="A307" s="216" t="str">
        <f ca="1">'таланты+инициативы0,2672'!A281</f>
        <v>Тонеры для картриджей Kyocera</v>
      </c>
      <c r="B307" s="168" t="s">
        <v>84</v>
      </c>
      <c r="C307" s="341"/>
      <c r="D307" s="168">
        <f>PRODUCT(Лист1!G71,$A$212)</f>
        <v>0.3664</v>
      </c>
      <c r="E307" s="328"/>
      <c r="F307" s="253">
        <f t="shared" si="14"/>
        <v>0</v>
      </c>
    </row>
    <row r="308" spans="1:6" hidden="1" x14ac:dyDescent="0.25">
      <c r="A308" s="216" t="str">
        <f ca="1">'таланты+инициативы0,2672'!A282</f>
        <v>Комплект тонеров для цветного принтера Canon</v>
      </c>
      <c r="B308" s="168" t="s">
        <v>84</v>
      </c>
      <c r="C308" s="341"/>
      <c r="D308" s="168">
        <f>PRODUCT(Лист1!G72,$A$212)</f>
        <v>0.3664</v>
      </c>
      <c r="E308" s="328"/>
      <c r="F308" s="253">
        <f t="shared" si="14"/>
        <v>0</v>
      </c>
    </row>
    <row r="309" spans="1:6" hidden="1" x14ac:dyDescent="0.25">
      <c r="A309" s="216" t="str">
        <f ca="1">'таланты+инициативы0,2672'!A283</f>
        <v>Комплект тонера для цветного принтера Hp</v>
      </c>
      <c r="B309" s="168" t="s">
        <v>84</v>
      </c>
      <c r="C309" s="341"/>
      <c r="D309" s="168">
        <f>PRODUCT(Лист1!G73,$A$212)</f>
        <v>0.3664</v>
      </c>
      <c r="E309" s="328"/>
      <c r="F309" s="253">
        <f t="shared" si="14"/>
        <v>0</v>
      </c>
    </row>
    <row r="310" spans="1:6" hidden="1" x14ac:dyDescent="0.25">
      <c r="A310" s="216" t="str">
        <f ca="1">'таланты+инициативы0,2672'!A284</f>
        <v>Флеш накопители  16 гб</v>
      </c>
      <c r="B310" s="168" t="s">
        <v>84</v>
      </c>
      <c r="C310" s="341"/>
      <c r="D310" s="168">
        <f>PRODUCT(Лист1!G74,$A$212)</f>
        <v>0.3664</v>
      </c>
      <c r="E310" s="328"/>
      <c r="F310" s="253">
        <f t="shared" si="14"/>
        <v>0</v>
      </c>
    </row>
    <row r="311" spans="1:6" hidden="1" x14ac:dyDescent="0.25">
      <c r="A311" s="216" t="str">
        <f ca="1">'таланты+инициативы0,2672'!A285</f>
        <v>Флеш накопители  64 гб</v>
      </c>
      <c r="B311" s="168" t="s">
        <v>84</v>
      </c>
      <c r="C311" s="341"/>
      <c r="D311" s="168">
        <f>PRODUCT(Лист1!G75,$A$212)</f>
        <v>0.3664</v>
      </c>
      <c r="E311" s="328"/>
      <c r="F311" s="253">
        <f t="shared" si="14"/>
        <v>0</v>
      </c>
    </row>
    <row r="312" spans="1:6" hidden="1" x14ac:dyDescent="0.25">
      <c r="A312" s="216" t="str">
        <f ca="1">'таланты+инициативы0,2672'!A286</f>
        <v>Обучение персонала</v>
      </c>
      <c r="B312" s="168" t="s">
        <v>84</v>
      </c>
      <c r="C312" s="341"/>
      <c r="D312" s="168">
        <f>PRODUCT(Лист1!G76,$A$212)</f>
        <v>0.3664</v>
      </c>
      <c r="E312" s="328"/>
      <c r="F312" s="253">
        <f t="shared" si="14"/>
        <v>0</v>
      </c>
    </row>
    <row r="313" spans="1:6" hidden="1" x14ac:dyDescent="0.25">
      <c r="A313" s="216" t="str">
        <f ca="1">'таланты+инициативы0,2672'!A287</f>
        <v>Переподготовка</v>
      </c>
      <c r="B313" s="168" t="s">
        <v>84</v>
      </c>
      <c r="C313" s="341"/>
      <c r="D313" s="168">
        <f>PRODUCT(Лист1!G77,$A$212)</f>
        <v>0.3664</v>
      </c>
      <c r="E313" s="328"/>
      <c r="F313" s="253">
        <f t="shared" si="14"/>
        <v>0</v>
      </c>
    </row>
    <row r="314" spans="1:6" hidden="1" x14ac:dyDescent="0.25">
      <c r="A314" s="216" t="str">
        <f ca="1">'таланты+инициативы0,2672'!A288</f>
        <v>Пиломатериал</v>
      </c>
      <c r="B314" s="168" t="s">
        <v>84</v>
      </c>
      <c r="C314" s="341"/>
      <c r="D314" s="168">
        <f>PRODUCT(Лист1!G78,$A$212)</f>
        <v>0.3664</v>
      </c>
      <c r="E314" s="328"/>
      <c r="F314" s="253">
        <f t="shared" si="14"/>
        <v>0</v>
      </c>
    </row>
    <row r="315" spans="1:6" hidden="1" x14ac:dyDescent="0.25">
      <c r="A315" s="216" t="str">
        <f ca="1">'таланты+инициативы0,2672'!A289</f>
        <v>Тонеры для картриджей Kyocera</v>
      </c>
      <c r="B315" s="168" t="s">
        <v>84</v>
      </c>
      <c r="C315" s="341"/>
      <c r="D315" s="168">
        <f>PRODUCT(Лист1!G79,$A$212)</f>
        <v>0.3664</v>
      </c>
      <c r="E315" s="328"/>
      <c r="F315" s="253">
        <f t="shared" si="14"/>
        <v>0</v>
      </c>
    </row>
    <row r="316" spans="1:6" hidden="1" x14ac:dyDescent="0.25">
      <c r="A316" s="216" t="str">
        <f ca="1">'таланты+инициативы0,2672'!A290</f>
        <v>Комплект тонеров для цветного принтера Canon</v>
      </c>
      <c r="B316" s="168" t="s">
        <v>84</v>
      </c>
      <c r="C316" s="341"/>
      <c r="D316" s="168">
        <f>PRODUCT(Лист1!G80,$A$212)</f>
        <v>0.3664</v>
      </c>
      <c r="E316" s="328"/>
      <c r="F316" s="253">
        <f t="shared" si="14"/>
        <v>0</v>
      </c>
    </row>
    <row r="317" spans="1:6" hidden="1" x14ac:dyDescent="0.25">
      <c r="A317" s="216" t="str">
        <f ca="1">'таланты+инициативы0,2672'!A291</f>
        <v>Комплект тонера для цветного принтера Hp</v>
      </c>
      <c r="B317" s="168" t="s">
        <v>84</v>
      </c>
      <c r="C317" s="341"/>
      <c r="D317" s="168">
        <f>PRODUCT(Лист1!G81,$A$212)</f>
        <v>0.3664</v>
      </c>
      <c r="E317" s="328"/>
      <c r="F317" s="253">
        <f t="shared" si="14"/>
        <v>0</v>
      </c>
    </row>
    <row r="318" spans="1:6" hidden="1" x14ac:dyDescent="0.25">
      <c r="A318" s="216" t="str">
        <f ca="1">'таланты+инициативы0,2672'!A292</f>
        <v>Флеш накопители  16 гб</v>
      </c>
      <c r="B318" s="168" t="s">
        <v>84</v>
      </c>
      <c r="C318" s="341"/>
      <c r="D318" s="168">
        <f>PRODUCT(Лист1!G82,$A$212)</f>
        <v>0.3664</v>
      </c>
      <c r="E318" s="328"/>
      <c r="F318" s="253">
        <f t="shared" si="14"/>
        <v>0</v>
      </c>
    </row>
    <row r="319" spans="1:6" hidden="1" x14ac:dyDescent="0.25">
      <c r="A319" s="216" t="str">
        <f ca="1">'таланты+инициативы0,2672'!A293</f>
        <v>Флеш накопители  64 гб</v>
      </c>
      <c r="B319" s="168" t="s">
        <v>84</v>
      </c>
      <c r="C319" s="341"/>
      <c r="D319" s="168">
        <f>PRODUCT(Лист1!G83,$A$212)</f>
        <v>0.3664</v>
      </c>
      <c r="E319" s="328"/>
      <c r="F319" s="253">
        <f t="shared" si="14"/>
        <v>0</v>
      </c>
    </row>
    <row r="320" spans="1:6" hidden="1" x14ac:dyDescent="0.25">
      <c r="A320" s="216" t="str">
        <f ca="1">'таланты+инициативы0,2672'!A294</f>
        <v>Обучение персонала</v>
      </c>
      <c r="B320" s="168" t="s">
        <v>84</v>
      </c>
      <c r="C320" s="341"/>
      <c r="D320" s="168">
        <f>PRODUCT(Лист1!G84,$A$212)</f>
        <v>0.3664</v>
      </c>
      <c r="E320" s="328"/>
      <c r="F320" s="253">
        <f t="shared" ref="F320:F383" si="15">D320*E320</f>
        <v>0</v>
      </c>
    </row>
    <row r="321" spans="1:6" hidden="1" x14ac:dyDescent="0.25">
      <c r="A321" s="216" t="str">
        <f ca="1">'таланты+инициативы0,2672'!A295</f>
        <v>Переподготовка</v>
      </c>
      <c r="B321" s="168" t="s">
        <v>84</v>
      </c>
      <c r="C321" s="341"/>
      <c r="D321" s="168">
        <f>PRODUCT(Лист1!G85,$A$212)</f>
        <v>0.3664</v>
      </c>
      <c r="E321" s="328"/>
      <c r="F321" s="253">
        <f t="shared" si="15"/>
        <v>0</v>
      </c>
    </row>
    <row r="322" spans="1:6" hidden="1" x14ac:dyDescent="0.25">
      <c r="A322" s="216" t="str">
        <f ca="1">'таланты+инициативы0,2672'!A296</f>
        <v>Пиломатериал</v>
      </c>
      <c r="B322" s="168" t="s">
        <v>84</v>
      </c>
      <c r="C322" s="341"/>
      <c r="D322" s="168">
        <f>PRODUCT(Лист1!G86,$A$212)</f>
        <v>0.3664</v>
      </c>
      <c r="E322" s="328"/>
      <c r="F322" s="253">
        <f t="shared" si="15"/>
        <v>0</v>
      </c>
    </row>
    <row r="323" spans="1:6" hidden="1" x14ac:dyDescent="0.25">
      <c r="A323" s="216" t="str">
        <f ca="1">'таланты+инициативы0,2672'!A297</f>
        <v>Тонеры для картриджей Kyocera</v>
      </c>
      <c r="B323" s="168" t="s">
        <v>84</v>
      </c>
      <c r="C323" s="341"/>
      <c r="D323" s="168">
        <f>PRODUCT(Лист1!G87,$A$212)</f>
        <v>0.3664</v>
      </c>
      <c r="E323" s="328"/>
      <c r="F323" s="253">
        <f t="shared" si="15"/>
        <v>0</v>
      </c>
    </row>
    <row r="324" spans="1:6" hidden="1" x14ac:dyDescent="0.25">
      <c r="A324" s="216" t="str">
        <f ca="1">'таланты+инициативы0,2672'!A298</f>
        <v>Комплект тонеров для цветного принтера Canon</v>
      </c>
      <c r="B324" s="168" t="s">
        <v>84</v>
      </c>
      <c r="C324" s="341"/>
      <c r="D324" s="168">
        <f>PRODUCT(Лист1!G88,$A$212)</f>
        <v>0.3664</v>
      </c>
      <c r="E324" s="328"/>
      <c r="F324" s="253">
        <f t="shared" si="15"/>
        <v>0</v>
      </c>
    </row>
    <row r="325" spans="1:6" hidden="1" x14ac:dyDescent="0.25">
      <c r="A325" s="216" t="str">
        <f ca="1">'таланты+инициативы0,2672'!A299</f>
        <v>Комплект тонера для цветного принтера Hp</v>
      </c>
      <c r="B325" s="168" t="s">
        <v>84</v>
      </c>
      <c r="C325" s="341"/>
      <c r="D325" s="168">
        <f>PRODUCT(Лист1!G89,$A$212)</f>
        <v>0.3664</v>
      </c>
      <c r="E325" s="328"/>
      <c r="F325" s="253">
        <f t="shared" si="15"/>
        <v>0</v>
      </c>
    </row>
    <row r="326" spans="1:6" hidden="1" x14ac:dyDescent="0.25">
      <c r="A326" s="216" t="str">
        <f ca="1">'таланты+инициативы0,2672'!A300</f>
        <v>Флеш накопители  16 гб</v>
      </c>
      <c r="B326" s="168" t="s">
        <v>84</v>
      </c>
      <c r="C326" s="341"/>
      <c r="D326" s="168">
        <f>PRODUCT(Лист1!G90,$A$212)</f>
        <v>0.3664</v>
      </c>
      <c r="E326" s="328"/>
      <c r="F326" s="253">
        <f t="shared" si="15"/>
        <v>0</v>
      </c>
    </row>
    <row r="327" spans="1:6" hidden="1" x14ac:dyDescent="0.25">
      <c r="A327" s="216" t="str">
        <f ca="1">'таланты+инициативы0,2672'!A301</f>
        <v>Флеш накопители  64 гб</v>
      </c>
      <c r="B327" s="168" t="s">
        <v>84</v>
      </c>
      <c r="C327" s="341"/>
      <c r="D327" s="168">
        <f>PRODUCT(Лист1!G91,$A$212)</f>
        <v>0.3664</v>
      </c>
      <c r="E327" s="328"/>
      <c r="F327" s="253">
        <f t="shared" si="15"/>
        <v>0</v>
      </c>
    </row>
    <row r="328" spans="1:6" hidden="1" x14ac:dyDescent="0.25">
      <c r="A328" s="216" t="str">
        <f ca="1">'таланты+инициативы0,2672'!A302</f>
        <v>Обучение персонала</v>
      </c>
      <c r="B328" s="168" t="s">
        <v>84</v>
      </c>
      <c r="C328" s="341"/>
      <c r="D328" s="168">
        <f>PRODUCT(Лист1!G92,$A$212)</f>
        <v>0.3664</v>
      </c>
      <c r="E328" s="328"/>
      <c r="F328" s="253">
        <f t="shared" si="15"/>
        <v>0</v>
      </c>
    </row>
    <row r="329" spans="1:6" hidden="1" x14ac:dyDescent="0.25">
      <c r="A329" s="216" t="str">
        <f ca="1">'таланты+инициативы0,2672'!A303</f>
        <v>Переподготовка</v>
      </c>
      <c r="B329" s="168" t="s">
        <v>84</v>
      </c>
      <c r="C329" s="341"/>
      <c r="D329" s="168">
        <f>PRODUCT(Лист1!G93,$A$212)</f>
        <v>0.3664</v>
      </c>
      <c r="E329" s="328">
        <f>Лист1!H93</f>
        <v>0</v>
      </c>
      <c r="F329" s="253">
        <f t="shared" si="15"/>
        <v>0</v>
      </c>
    </row>
    <row r="330" spans="1:6" hidden="1" x14ac:dyDescent="0.25">
      <c r="A330" s="216" t="str">
        <f ca="1">'таланты+инициативы0,2672'!A304</f>
        <v>Пиломатериал</v>
      </c>
      <c r="B330" s="168" t="s">
        <v>84</v>
      </c>
      <c r="C330" s="341"/>
      <c r="D330" s="168">
        <f>PRODUCT(Лист1!G94,$A$212)</f>
        <v>0.3664</v>
      </c>
      <c r="E330" s="328">
        <f>Лист1!H94</f>
        <v>0</v>
      </c>
      <c r="F330" s="253">
        <f t="shared" si="15"/>
        <v>0</v>
      </c>
    </row>
    <row r="331" spans="1:6" hidden="1" x14ac:dyDescent="0.25">
      <c r="A331" s="216" t="str">
        <f ca="1">'таланты+инициативы0,2672'!A305</f>
        <v>Тонеры для картриджей Kyocera</v>
      </c>
      <c r="B331" s="168" t="s">
        <v>84</v>
      </c>
      <c r="C331" s="341"/>
      <c r="D331" s="168">
        <f>PRODUCT(Лист1!G95,$A$212)</f>
        <v>0.3664</v>
      </c>
      <c r="E331" s="328">
        <f>Лист1!H95</f>
        <v>0</v>
      </c>
      <c r="F331" s="253">
        <f t="shared" si="15"/>
        <v>0</v>
      </c>
    </row>
    <row r="332" spans="1:6" hidden="1" x14ac:dyDescent="0.25">
      <c r="A332" s="216" t="str">
        <f ca="1">'таланты+инициативы0,2672'!A306</f>
        <v>Комплект тонеров для цветного принтера Canon</v>
      </c>
      <c r="B332" s="168" t="s">
        <v>84</v>
      </c>
      <c r="C332" s="341"/>
      <c r="D332" s="168">
        <f>PRODUCT(Лист1!G96,$A$212)</f>
        <v>0.3664</v>
      </c>
      <c r="E332" s="328">
        <f>Лист1!H96</f>
        <v>0</v>
      </c>
      <c r="F332" s="253">
        <f t="shared" si="15"/>
        <v>0</v>
      </c>
    </row>
    <row r="333" spans="1:6" hidden="1" x14ac:dyDescent="0.25">
      <c r="A333" s="216" t="str">
        <f ca="1">'таланты+инициативы0,2672'!A307</f>
        <v>Комплект тонера для цветного принтера Hp</v>
      </c>
      <c r="B333" s="168" t="s">
        <v>84</v>
      </c>
      <c r="C333" s="341"/>
      <c r="D333" s="168">
        <f>PRODUCT(Лист1!G97,$A$212)</f>
        <v>0.3664</v>
      </c>
      <c r="E333" s="328">
        <f>Лист1!H97</f>
        <v>0</v>
      </c>
      <c r="F333" s="253">
        <f t="shared" si="15"/>
        <v>0</v>
      </c>
    </row>
    <row r="334" spans="1:6" hidden="1" x14ac:dyDescent="0.25">
      <c r="A334" s="216" t="str">
        <f ca="1">'таланты+инициативы0,2672'!A308</f>
        <v>Флеш накопители  16 гб</v>
      </c>
      <c r="B334" s="168" t="s">
        <v>84</v>
      </c>
      <c r="C334" s="341"/>
      <c r="D334" s="168">
        <f>PRODUCT(Лист1!G98,$A$212)</f>
        <v>0.3664</v>
      </c>
      <c r="E334" s="328">
        <f>Лист1!H98</f>
        <v>0</v>
      </c>
      <c r="F334" s="253">
        <f t="shared" si="15"/>
        <v>0</v>
      </c>
    </row>
    <row r="335" spans="1:6" hidden="1" x14ac:dyDescent="0.25">
      <c r="A335" s="216" t="str">
        <f ca="1">'таланты+инициативы0,2672'!A309</f>
        <v>Флеш накопители  64 гб</v>
      </c>
      <c r="B335" s="168" t="s">
        <v>84</v>
      </c>
      <c r="C335" s="341"/>
      <c r="D335" s="168">
        <f>PRODUCT(Лист1!G99,$A$212)</f>
        <v>0.3664</v>
      </c>
      <c r="E335" s="328">
        <f>Лист1!H99</f>
        <v>0</v>
      </c>
      <c r="F335" s="253">
        <f t="shared" si="15"/>
        <v>0</v>
      </c>
    </row>
    <row r="336" spans="1:6" hidden="1" x14ac:dyDescent="0.25">
      <c r="A336" s="216" t="str">
        <f ca="1">'таланты+инициативы0,2672'!A310</f>
        <v>Обучение персонала</v>
      </c>
      <c r="B336" s="168" t="s">
        <v>84</v>
      </c>
      <c r="C336" s="341"/>
      <c r="D336" s="168">
        <f>PRODUCT(Лист1!G100,$A$212)</f>
        <v>0.3664</v>
      </c>
      <c r="E336" s="328">
        <f>Лист1!H100</f>
        <v>0</v>
      </c>
      <c r="F336" s="253">
        <f t="shared" si="15"/>
        <v>0</v>
      </c>
    </row>
    <row r="337" spans="1:6" hidden="1" x14ac:dyDescent="0.25">
      <c r="A337" s="216" t="str">
        <f ca="1">'таланты+инициативы0,2672'!A311</f>
        <v>Переподготовка</v>
      </c>
      <c r="B337" s="168" t="s">
        <v>84</v>
      </c>
      <c r="C337" s="341"/>
      <c r="D337" s="168">
        <f>PRODUCT(Лист1!G101,$A$212)</f>
        <v>0.3664</v>
      </c>
      <c r="E337" s="328">
        <f>Лист1!H101</f>
        <v>0</v>
      </c>
      <c r="F337" s="253">
        <f t="shared" si="15"/>
        <v>0</v>
      </c>
    </row>
    <row r="338" spans="1:6" hidden="1" x14ac:dyDescent="0.25">
      <c r="A338" s="216" t="str">
        <f ca="1">'таланты+инициативы0,2672'!A312</f>
        <v>Пиломатериал</v>
      </c>
      <c r="B338" s="168" t="s">
        <v>84</v>
      </c>
      <c r="C338" s="341"/>
      <c r="D338" s="168">
        <f>PRODUCT(Лист1!G102,$A$212)</f>
        <v>0.3664</v>
      </c>
      <c r="E338" s="328">
        <f>Лист1!H102</f>
        <v>0</v>
      </c>
      <c r="F338" s="253">
        <f t="shared" si="15"/>
        <v>0</v>
      </c>
    </row>
    <row r="339" spans="1:6" hidden="1" x14ac:dyDescent="0.25">
      <c r="A339" s="216" t="str">
        <f ca="1">'таланты+инициативы0,2672'!A313</f>
        <v>Тонеры для картриджей Kyocera</v>
      </c>
      <c r="B339" s="168" t="s">
        <v>84</v>
      </c>
      <c r="C339" s="341"/>
      <c r="D339" s="168">
        <f>PRODUCT(Лист1!G103,$A$212)</f>
        <v>0.3664</v>
      </c>
      <c r="E339" s="328">
        <f>Лист1!H103</f>
        <v>0</v>
      </c>
      <c r="F339" s="253">
        <f t="shared" si="15"/>
        <v>0</v>
      </c>
    </row>
    <row r="340" spans="1:6" hidden="1" x14ac:dyDescent="0.25">
      <c r="A340" s="216" t="str">
        <f ca="1">'таланты+инициативы0,2672'!A314</f>
        <v>Комплект тонеров для цветного принтера Canon</v>
      </c>
      <c r="B340" s="168" t="s">
        <v>84</v>
      </c>
      <c r="C340" s="341"/>
      <c r="D340" s="168">
        <f>PRODUCT(Лист1!G104,$A$212)</f>
        <v>0.3664</v>
      </c>
      <c r="E340" s="328">
        <f>Лист1!H104</f>
        <v>0</v>
      </c>
      <c r="F340" s="253">
        <f t="shared" si="15"/>
        <v>0</v>
      </c>
    </row>
    <row r="341" spans="1:6" hidden="1" x14ac:dyDescent="0.25">
      <c r="A341" s="216" t="str">
        <f ca="1">'таланты+инициативы0,2672'!A315</f>
        <v>Комплект тонера для цветного принтера Hp</v>
      </c>
      <c r="B341" s="168" t="s">
        <v>84</v>
      </c>
      <c r="C341" s="341"/>
      <c r="D341" s="168">
        <f>PRODUCT(Лист1!G105,$A$212)</f>
        <v>0.3664</v>
      </c>
      <c r="E341" s="328">
        <f>Лист1!H105</f>
        <v>0</v>
      </c>
      <c r="F341" s="253">
        <f t="shared" si="15"/>
        <v>0</v>
      </c>
    </row>
    <row r="342" spans="1:6" hidden="1" x14ac:dyDescent="0.25">
      <c r="A342" s="216" t="str">
        <f ca="1">'таланты+инициативы0,2672'!A316</f>
        <v>Флеш накопители  16 гб</v>
      </c>
      <c r="B342" s="168" t="s">
        <v>84</v>
      </c>
      <c r="C342" s="341"/>
      <c r="D342" s="168">
        <f>PRODUCT(Лист1!G106,$A$212)</f>
        <v>0.3664</v>
      </c>
      <c r="E342" s="328">
        <f>Лист1!H106</f>
        <v>0</v>
      </c>
      <c r="F342" s="253">
        <f t="shared" si="15"/>
        <v>0</v>
      </c>
    </row>
    <row r="343" spans="1:6" hidden="1" x14ac:dyDescent="0.25">
      <c r="A343" s="216" t="str">
        <f ca="1">'таланты+инициативы0,2672'!A317</f>
        <v>Флеш накопители  64 гб</v>
      </c>
      <c r="B343" s="168" t="s">
        <v>84</v>
      </c>
      <c r="C343" s="341"/>
      <c r="D343" s="168">
        <f>PRODUCT(Лист1!G107,$A$212)</f>
        <v>0.3664</v>
      </c>
      <c r="E343" s="328">
        <f>Лист1!H107</f>
        <v>0</v>
      </c>
      <c r="F343" s="253">
        <f t="shared" si="15"/>
        <v>0</v>
      </c>
    </row>
    <row r="344" spans="1:6" hidden="1" x14ac:dyDescent="0.25">
      <c r="A344" s="216" t="str">
        <f ca="1">'таланты+инициативы0,2672'!A318</f>
        <v>Обучение персонала</v>
      </c>
      <c r="B344" s="168" t="s">
        <v>84</v>
      </c>
      <c r="C344" s="341"/>
      <c r="D344" s="168">
        <f>PRODUCT(Лист1!G108,$A$212)</f>
        <v>0.3664</v>
      </c>
      <c r="E344" s="328">
        <f>Лист1!H108</f>
        <v>0</v>
      </c>
      <c r="F344" s="253">
        <f t="shared" si="15"/>
        <v>0</v>
      </c>
    </row>
    <row r="345" spans="1:6" hidden="1" x14ac:dyDescent="0.25">
      <c r="A345" s="216" t="str">
        <f ca="1">'таланты+инициативы0,2672'!A319</f>
        <v>Переподготовка</v>
      </c>
      <c r="B345" s="168" t="s">
        <v>84</v>
      </c>
      <c r="C345" s="341"/>
      <c r="D345" s="168">
        <f>PRODUCT(Лист1!G109,$A$212)</f>
        <v>0.3664</v>
      </c>
      <c r="E345" s="328">
        <f>Лист1!H109</f>
        <v>0</v>
      </c>
      <c r="F345" s="253">
        <f t="shared" si="15"/>
        <v>0</v>
      </c>
    </row>
    <row r="346" spans="1:6" hidden="1" x14ac:dyDescent="0.25">
      <c r="A346" s="216" t="str">
        <f ca="1">'таланты+инициативы0,2672'!A320</f>
        <v>Пиломатериал</v>
      </c>
      <c r="B346" s="168" t="s">
        <v>84</v>
      </c>
      <c r="C346" s="341"/>
      <c r="D346" s="168">
        <f>PRODUCT(Лист1!G110,$A$212)</f>
        <v>0.3664</v>
      </c>
      <c r="E346" s="328">
        <f>Лист1!H110</f>
        <v>0</v>
      </c>
      <c r="F346" s="253">
        <f t="shared" si="15"/>
        <v>0</v>
      </c>
    </row>
    <row r="347" spans="1:6" hidden="1" x14ac:dyDescent="0.25">
      <c r="A347" s="216" t="str">
        <f ca="1">'таланты+инициативы0,2672'!A321</f>
        <v>Тонеры для картриджей Kyocera</v>
      </c>
      <c r="B347" s="168" t="s">
        <v>84</v>
      </c>
      <c r="C347" s="341"/>
      <c r="D347" s="168">
        <f>PRODUCT(Лист1!G111,$A$212)</f>
        <v>0.3664</v>
      </c>
      <c r="E347" s="328">
        <f>Лист1!H111</f>
        <v>0</v>
      </c>
      <c r="F347" s="253">
        <f t="shared" si="15"/>
        <v>0</v>
      </c>
    </row>
    <row r="348" spans="1:6" hidden="1" x14ac:dyDescent="0.25">
      <c r="A348" s="216" t="str">
        <f ca="1">'таланты+инициативы0,2672'!A322</f>
        <v>Комплект тонеров для цветного принтера Canon</v>
      </c>
      <c r="B348" s="168" t="s">
        <v>84</v>
      </c>
      <c r="C348" s="341"/>
      <c r="D348" s="168">
        <f>PRODUCT(Лист1!G112,$A$212)</f>
        <v>0.3664</v>
      </c>
      <c r="E348" s="328">
        <f>Лист1!H112</f>
        <v>0</v>
      </c>
      <c r="F348" s="253">
        <f t="shared" si="15"/>
        <v>0</v>
      </c>
    </row>
    <row r="349" spans="1:6" hidden="1" x14ac:dyDescent="0.25">
      <c r="A349" s="216" t="str">
        <f ca="1">'таланты+инициативы0,2672'!A323</f>
        <v>Комплект тонера для цветного принтера Hp</v>
      </c>
      <c r="B349" s="168" t="s">
        <v>84</v>
      </c>
      <c r="C349" s="341"/>
      <c r="D349" s="168">
        <f>PRODUCT(Лист1!G113,$A$212)</f>
        <v>0.3664</v>
      </c>
      <c r="E349" s="328">
        <f>Лист1!H113</f>
        <v>0</v>
      </c>
      <c r="F349" s="253">
        <f t="shared" si="15"/>
        <v>0</v>
      </c>
    </row>
    <row r="350" spans="1:6" hidden="1" x14ac:dyDescent="0.25">
      <c r="A350" s="216" t="str">
        <f ca="1">'таланты+инициативы0,2672'!A324</f>
        <v>Флеш накопители  16 гб</v>
      </c>
      <c r="B350" s="168" t="s">
        <v>84</v>
      </c>
      <c r="C350" s="341"/>
      <c r="D350" s="168">
        <f>PRODUCT(Лист1!G114,$A$212)</f>
        <v>0.3664</v>
      </c>
      <c r="E350" s="328">
        <f>Лист1!H114</f>
        <v>0</v>
      </c>
      <c r="F350" s="253">
        <f t="shared" si="15"/>
        <v>0</v>
      </c>
    </row>
    <row r="351" spans="1:6" hidden="1" x14ac:dyDescent="0.25">
      <c r="A351" s="216" t="str">
        <f ca="1">'таланты+инициативы0,2672'!A325</f>
        <v>Флеш накопители  64 гб</v>
      </c>
      <c r="B351" s="168" t="s">
        <v>84</v>
      </c>
      <c r="C351" s="341"/>
      <c r="D351" s="168">
        <f>PRODUCT(Лист1!G115,$A$212)</f>
        <v>0.3664</v>
      </c>
      <c r="E351" s="328">
        <f>Лист1!H115</f>
        <v>0</v>
      </c>
      <c r="F351" s="253">
        <f t="shared" si="15"/>
        <v>0</v>
      </c>
    </row>
    <row r="352" spans="1:6" hidden="1" x14ac:dyDescent="0.25">
      <c r="A352" s="216" t="str">
        <f ca="1">'таланты+инициативы0,2672'!A326</f>
        <v>Обучение персонала</v>
      </c>
      <c r="B352" s="168" t="s">
        <v>84</v>
      </c>
      <c r="C352" s="341"/>
      <c r="D352" s="168">
        <f>PRODUCT(Лист1!G116,$A$212)</f>
        <v>0.3664</v>
      </c>
      <c r="E352" s="328">
        <f>Лист1!H116</f>
        <v>0</v>
      </c>
      <c r="F352" s="253">
        <f t="shared" si="15"/>
        <v>0</v>
      </c>
    </row>
    <row r="353" spans="1:6" hidden="1" x14ac:dyDescent="0.25">
      <c r="A353" s="216" t="str">
        <f ca="1">'таланты+инициативы0,2672'!A327</f>
        <v>Переподготовка</v>
      </c>
      <c r="B353" s="168" t="s">
        <v>84</v>
      </c>
      <c r="C353" s="341"/>
      <c r="D353" s="168">
        <f>PRODUCT(Лист1!G117,$A$212)</f>
        <v>0.3664</v>
      </c>
      <c r="E353" s="328">
        <f>Лист1!H117</f>
        <v>0</v>
      </c>
      <c r="F353" s="253">
        <f t="shared" si="15"/>
        <v>0</v>
      </c>
    </row>
    <row r="354" spans="1:6" hidden="1" x14ac:dyDescent="0.25">
      <c r="A354" s="216" t="str">
        <f ca="1">'таланты+инициативы0,2672'!A328</f>
        <v>Пиломатериал</v>
      </c>
      <c r="B354" s="168" t="s">
        <v>84</v>
      </c>
      <c r="C354" s="341"/>
      <c r="D354" s="168">
        <f>PRODUCT(Лист1!G118,$A$212)</f>
        <v>0.3664</v>
      </c>
      <c r="E354" s="328">
        <f>Лист1!H118</f>
        <v>0</v>
      </c>
      <c r="F354" s="253">
        <f t="shared" si="15"/>
        <v>0</v>
      </c>
    </row>
    <row r="355" spans="1:6" hidden="1" x14ac:dyDescent="0.25">
      <c r="A355" s="216" t="str">
        <f ca="1">'таланты+инициативы0,2672'!A329</f>
        <v>Тонеры для картриджей Kyocera</v>
      </c>
      <c r="B355" s="168" t="s">
        <v>84</v>
      </c>
      <c r="C355" s="341"/>
      <c r="D355" s="168">
        <f>PRODUCT(Лист1!G119,$A$212)</f>
        <v>0.3664</v>
      </c>
      <c r="E355" s="328">
        <f>Лист1!H119</f>
        <v>0</v>
      </c>
      <c r="F355" s="253">
        <f t="shared" si="15"/>
        <v>0</v>
      </c>
    </row>
    <row r="356" spans="1:6" hidden="1" x14ac:dyDescent="0.25">
      <c r="A356" s="216" t="str">
        <f ca="1">'таланты+инициативы0,2672'!A330</f>
        <v>Комплект тонеров для цветного принтера Canon</v>
      </c>
      <c r="B356" s="168" t="s">
        <v>84</v>
      </c>
      <c r="C356" s="341"/>
      <c r="D356" s="168">
        <f>PRODUCT(Лист1!G120,$A$212)</f>
        <v>0.3664</v>
      </c>
      <c r="E356" s="328">
        <f>Лист1!H120</f>
        <v>0</v>
      </c>
      <c r="F356" s="253">
        <f t="shared" si="15"/>
        <v>0</v>
      </c>
    </row>
    <row r="357" spans="1:6" hidden="1" x14ac:dyDescent="0.25">
      <c r="A357" s="216" t="str">
        <f ca="1">'таланты+инициативы0,2672'!A331</f>
        <v>Комплект тонера для цветного принтера Hp</v>
      </c>
      <c r="B357" s="168" t="s">
        <v>84</v>
      </c>
      <c r="C357" s="341"/>
      <c r="D357" s="168">
        <f>PRODUCT(Лист1!G121,$A$212)</f>
        <v>0.3664</v>
      </c>
      <c r="E357" s="328">
        <f>Лист1!H121</f>
        <v>0</v>
      </c>
      <c r="F357" s="253">
        <f t="shared" si="15"/>
        <v>0</v>
      </c>
    </row>
    <row r="358" spans="1:6" hidden="1" x14ac:dyDescent="0.25">
      <c r="A358" s="216" t="str">
        <f ca="1">'таланты+инициативы0,2672'!A332</f>
        <v>Флеш накопители  16 гб</v>
      </c>
      <c r="B358" s="168" t="s">
        <v>84</v>
      </c>
      <c r="C358" s="341"/>
      <c r="D358" s="168">
        <f>PRODUCT(Лист1!G122,$A$212)</f>
        <v>0.3664</v>
      </c>
      <c r="E358" s="328">
        <f>Лист1!H122</f>
        <v>0</v>
      </c>
      <c r="F358" s="253">
        <f t="shared" si="15"/>
        <v>0</v>
      </c>
    </row>
    <row r="359" spans="1:6" hidden="1" x14ac:dyDescent="0.25">
      <c r="A359" s="216" t="str">
        <f ca="1">'таланты+инициативы0,2672'!A333</f>
        <v>Флеш накопители  64 гб</v>
      </c>
      <c r="B359" s="168" t="s">
        <v>84</v>
      </c>
      <c r="C359" s="357"/>
      <c r="D359" s="168">
        <f>PRODUCT(Лист1!G123,$A$212)</f>
        <v>0.3664</v>
      </c>
      <c r="E359" s="328">
        <f>Лист1!H123</f>
        <v>0</v>
      </c>
      <c r="F359" s="253">
        <f t="shared" si="15"/>
        <v>0</v>
      </c>
    </row>
    <row r="360" spans="1:6" hidden="1" x14ac:dyDescent="0.25">
      <c r="A360" s="216" t="str">
        <f ca="1">'таланты+инициативы0,2672'!A334</f>
        <v>Обучение персонала</v>
      </c>
      <c r="B360" s="168" t="s">
        <v>84</v>
      </c>
      <c r="C360" s="357"/>
      <c r="D360" s="168">
        <f>PRODUCT(Лист1!G124,$A$212)</f>
        <v>0.3664</v>
      </c>
      <c r="E360" s="328">
        <f>Лист1!H124</f>
        <v>0</v>
      </c>
      <c r="F360" s="253">
        <f t="shared" si="15"/>
        <v>0</v>
      </c>
    </row>
    <row r="361" spans="1:6" hidden="1" x14ac:dyDescent="0.25">
      <c r="A361" s="216" t="str">
        <f ca="1">'таланты+инициативы0,2672'!A335</f>
        <v>Переподготовка</v>
      </c>
      <c r="B361" s="168" t="s">
        <v>84</v>
      </c>
      <c r="C361" s="357"/>
      <c r="D361" s="168">
        <f>PRODUCT(Лист1!G125,$A$212)</f>
        <v>0.3664</v>
      </c>
      <c r="E361" s="328">
        <f>Лист1!H125</f>
        <v>0</v>
      </c>
      <c r="F361" s="253">
        <f t="shared" si="15"/>
        <v>0</v>
      </c>
    </row>
    <row r="362" spans="1:6" hidden="1" x14ac:dyDescent="0.25">
      <c r="A362" s="216" t="str">
        <f ca="1">'таланты+инициативы0,2672'!A336</f>
        <v>Пиломатериал</v>
      </c>
      <c r="B362" s="168" t="s">
        <v>84</v>
      </c>
      <c r="C362" s="357"/>
      <c r="D362" s="168">
        <f>PRODUCT(Лист1!G126,$A$212)</f>
        <v>0.3664</v>
      </c>
      <c r="E362" s="328">
        <f>Лист1!H126</f>
        <v>0</v>
      </c>
      <c r="F362" s="253">
        <f t="shared" si="15"/>
        <v>0</v>
      </c>
    </row>
    <row r="363" spans="1:6" hidden="1" x14ac:dyDescent="0.25">
      <c r="A363" s="216" t="str">
        <f ca="1">'таланты+инициативы0,2672'!A337</f>
        <v>Тонеры для картриджей Kyocera</v>
      </c>
      <c r="B363" s="168" t="s">
        <v>84</v>
      </c>
      <c r="C363" s="357"/>
      <c r="D363" s="168">
        <f>PRODUCT(Лист1!G127,$A$212)</f>
        <v>0.3664</v>
      </c>
      <c r="E363" s="328">
        <f>Лист1!H127</f>
        <v>0</v>
      </c>
      <c r="F363" s="253">
        <f t="shared" si="15"/>
        <v>0</v>
      </c>
    </row>
    <row r="364" spans="1:6" hidden="1" x14ac:dyDescent="0.25">
      <c r="A364" s="216" t="str">
        <f ca="1">'таланты+инициативы0,2672'!A338</f>
        <v>Комплект тонеров для цветного принтера Canon</v>
      </c>
      <c r="B364" s="168" t="s">
        <v>84</v>
      </c>
      <c r="C364" s="357"/>
      <c r="D364" s="168">
        <f>PRODUCT(Лист1!G128,$A$212)</f>
        <v>0.3664</v>
      </c>
      <c r="E364" s="328">
        <f>Лист1!H128</f>
        <v>0</v>
      </c>
      <c r="F364" s="253">
        <f t="shared" si="15"/>
        <v>0</v>
      </c>
    </row>
    <row r="365" spans="1:6" hidden="1" x14ac:dyDescent="0.25">
      <c r="A365" s="216" t="str">
        <f ca="1">'таланты+инициативы0,2672'!A339</f>
        <v>Комплект тонера для цветного принтера Hp</v>
      </c>
      <c r="B365" s="168" t="s">
        <v>84</v>
      </c>
      <c r="C365" s="357"/>
      <c r="D365" s="168">
        <f>PRODUCT(Лист1!G129,$A$212)</f>
        <v>0.3664</v>
      </c>
      <c r="E365" s="328">
        <f>Лист1!H129</f>
        <v>0</v>
      </c>
      <c r="F365" s="253">
        <f t="shared" si="15"/>
        <v>0</v>
      </c>
    </row>
    <row r="366" spans="1:6" hidden="1" x14ac:dyDescent="0.25">
      <c r="A366" s="216" t="str">
        <f ca="1">'таланты+инициативы0,2672'!A340</f>
        <v>Флеш накопители  16 гб</v>
      </c>
      <c r="B366" s="168" t="s">
        <v>84</v>
      </c>
      <c r="C366" s="357"/>
      <c r="D366" s="168">
        <f>PRODUCT(Лист1!G130,$A$212)</f>
        <v>0.3664</v>
      </c>
      <c r="E366" s="328">
        <f>Лист1!H130</f>
        <v>0</v>
      </c>
      <c r="F366" s="253">
        <f t="shared" si="15"/>
        <v>0</v>
      </c>
    </row>
    <row r="367" spans="1:6" hidden="1" x14ac:dyDescent="0.25">
      <c r="A367" s="216" t="str">
        <f ca="1">'таланты+инициативы0,2672'!A341</f>
        <v>Флеш накопители  64 гб</v>
      </c>
      <c r="B367" s="168" t="s">
        <v>84</v>
      </c>
      <c r="C367" s="357"/>
      <c r="D367" s="168">
        <f>PRODUCT(Лист1!G131,$A$212)</f>
        <v>0.3664</v>
      </c>
      <c r="E367" s="328">
        <f>Лист1!H131</f>
        <v>0</v>
      </c>
      <c r="F367" s="253">
        <f t="shared" si="15"/>
        <v>0</v>
      </c>
    </row>
    <row r="368" spans="1:6" hidden="1" x14ac:dyDescent="0.25">
      <c r="A368" s="216" t="str">
        <f ca="1">'таланты+инициативы0,2672'!A342</f>
        <v>Обучение персонала</v>
      </c>
      <c r="B368" s="168" t="s">
        <v>84</v>
      </c>
      <c r="C368" s="357"/>
      <c r="D368" s="168">
        <f>PRODUCT(Лист1!G132,$A$212)</f>
        <v>0.3664</v>
      </c>
      <c r="E368" s="328">
        <f>Лист1!H132</f>
        <v>0</v>
      </c>
      <c r="F368" s="253">
        <f t="shared" si="15"/>
        <v>0</v>
      </c>
    </row>
    <row r="369" spans="1:6" hidden="1" x14ac:dyDescent="0.25">
      <c r="A369" s="216" t="str">
        <f ca="1">'таланты+инициативы0,2672'!A343</f>
        <v>Переподготовка</v>
      </c>
      <c r="B369" s="168" t="s">
        <v>84</v>
      </c>
      <c r="C369" s="357"/>
      <c r="D369" s="168">
        <f>PRODUCT(Лист1!G133,$A$212)</f>
        <v>0.3664</v>
      </c>
      <c r="E369" s="328">
        <f>Лист1!H133</f>
        <v>0</v>
      </c>
      <c r="F369" s="253">
        <f t="shared" si="15"/>
        <v>0</v>
      </c>
    </row>
    <row r="370" spans="1:6" hidden="1" x14ac:dyDescent="0.25">
      <c r="A370" s="216" t="str">
        <f ca="1">'таланты+инициативы0,2672'!A344</f>
        <v>Пиломатериал</v>
      </c>
      <c r="B370" s="168" t="s">
        <v>84</v>
      </c>
      <c r="C370" s="357"/>
      <c r="D370" s="168">
        <f>PRODUCT(Лист1!G134,$A$212)</f>
        <v>0.3664</v>
      </c>
      <c r="E370" s="328">
        <f>Лист1!H134</f>
        <v>0</v>
      </c>
      <c r="F370" s="253">
        <f t="shared" si="15"/>
        <v>0</v>
      </c>
    </row>
    <row r="371" spans="1:6" hidden="1" x14ac:dyDescent="0.25">
      <c r="A371" s="216" t="str">
        <f ca="1">'таланты+инициативы0,2672'!A345</f>
        <v>Тонеры для картриджей Kyocera</v>
      </c>
      <c r="B371" s="168" t="s">
        <v>84</v>
      </c>
      <c r="C371" s="357"/>
      <c r="D371" s="168">
        <f>PRODUCT(Лист1!G135,$A$212)</f>
        <v>0.3664</v>
      </c>
      <c r="E371" s="328">
        <f>Лист1!H135</f>
        <v>0</v>
      </c>
      <c r="F371" s="253">
        <f t="shared" si="15"/>
        <v>0</v>
      </c>
    </row>
    <row r="372" spans="1:6" hidden="1" x14ac:dyDescent="0.25">
      <c r="A372" s="216" t="str">
        <f ca="1">'таланты+инициативы0,2672'!A346</f>
        <v>Комплект тонеров для цветного принтера Canon</v>
      </c>
      <c r="B372" s="168" t="s">
        <v>84</v>
      </c>
      <c r="C372" s="357"/>
      <c r="D372" s="168">
        <f>PRODUCT(Лист1!G136,$A$212)</f>
        <v>0.3664</v>
      </c>
      <c r="E372" s="328">
        <f>Лист1!H136</f>
        <v>0</v>
      </c>
      <c r="F372" s="253">
        <f t="shared" si="15"/>
        <v>0</v>
      </c>
    </row>
    <row r="373" spans="1:6" hidden="1" x14ac:dyDescent="0.25">
      <c r="A373" s="216" t="str">
        <f ca="1">'таланты+инициативы0,2672'!A347</f>
        <v>Комплект тонера для цветного принтера Hp</v>
      </c>
      <c r="B373" s="168" t="s">
        <v>84</v>
      </c>
      <c r="C373" s="357"/>
      <c r="D373" s="168">
        <f>PRODUCT(Лист1!G137,$A$212)</f>
        <v>0.3664</v>
      </c>
      <c r="E373" s="328">
        <f>Лист1!H137</f>
        <v>0</v>
      </c>
      <c r="F373" s="253">
        <f t="shared" si="15"/>
        <v>0</v>
      </c>
    </row>
    <row r="374" spans="1:6" hidden="1" x14ac:dyDescent="0.25">
      <c r="A374" s="216" t="str">
        <f ca="1">'таланты+инициативы0,2672'!A348</f>
        <v>Флеш накопители  16 гб</v>
      </c>
      <c r="B374" s="168" t="s">
        <v>84</v>
      </c>
      <c r="C374" s="331"/>
      <c r="D374" s="168">
        <f>PRODUCT(Лист1!G138,$A$212)</f>
        <v>0.3664</v>
      </c>
      <c r="E374" s="328">
        <f>Лист1!H138</f>
        <v>0</v>
      </c>
      <c r="F374" s="253">
        <f t="shared" si="15"/>
        <v>0</v>
      </c>
    </row>
    <row r="375" spans="1:6" hidden="1" x14ac:dyDescent="0.25">
      <c r="A375" s="216" t="str">
        <f ca="1">'таланты+инициативы0,2672'!A349</f>
        <v>Флеш накопители  64 гб</v>
      </c>
      <c r="B375" s="168" t="s">
        <v>84</v>
      </c>
      <c r="C375" s="331"/>
      <c r="D375" s="168">
        <f>PRODUCT(Лист1!G139,$A$212)</f>
        <v>0.3664</v>
      </c>
      <c r="E375" s="328">
        <f>Лист1!H139</f>
        <v>0</v>
      </c>
      <c r="F375" s="253">
        <f t="shared" si="15"/>
        <v>0</v>
      </c>
    </row>
    <row r="376" spans="1:6" hidden="1" x14ac:dyDescent="0.25">
      <c r="A376" s="216" t="str">
        <f ca="1">'таланты+инициативы0,2672'!A350</f>
        <v>Обучение персонала</v>
      </c>
      <c r="B376" s="168" t="s">
        <v>84</v>
      </c>
      <c r="C376" s="331"/>
      <c r="D376" s="168">
        <f>PRODUCT(Лист1!G140,$A$212)</f>
        <v>0.3664</v>
      </c>
      <c r="E376" s="328">
        <f>Лист1!H140</f>
        <v>0</v>
      </c>
      <c r="F376" s="253">
        <f t="shared" si="15"/>
        <v>0</v>
      </c>
    </row>
    <row r="377" spans="1:6" hidden="1" x14ac:dyDescent="0.25">
      <c r="A377" s="216" t="str">
        <f ca="1">'таланты+инициативы0,2672'!A351</f>
        <v>Переподготовка</v>
      </c>
      <c r="B377" s="168" t="s">
        <v>84</v>
      </c>
      <c r="C377" s="331"/>
      <c r="D377" s="168">
        <f>PRODUCT(Лист1!G141,$A$212)</f>
        <v>0.3664</v>
      </c>
      <c r="E377" s="328">
        <f>Лист1!H141</f>
        <v>0</v>
      </c>
      <c r="F377" s="253">
        <f t="shared" si="15"/>
        <v>0</v>
      </c>
    </row>
    <row r="378" spans="1:6" hidden="1" x14ac:dyDescent="0.25">
      <c r="A378" s="216" t="str">
        <f ca="1">'таланты+инициативы0,2672'!A352</f>
        <v>Пиломатериал</v>
      </c>
      <c r="B378" s="168" t="s">
        <v>84</v>
      </c>
      <c r="C378" s="331"/>
      <c r="D378" s="168">
        <f>PRODUCT(Лист1!G142,$A$212)</f>
        <v>0.3664</v>
      </c>
      <c r="E378" s="328">
        <f>Лист1!H142</f>
        <v>0</v>
      </c>
      <c r="F378" s="253">
        <f t="shared" si="15"/>
        <v>0</v>
      </c>
    </row>
    <row r="379" spans="1:6" hidden="1" x14ac:dyDescent="0.25">
      <c r="A379" s="216" t="str">
        <f ca="1">'таланты+инициативы0,2672'!A353</f>
        <v>Тонеры для картриджей Kyocera</v>
      </c>
      <c r="B379" s="168" t="s">
        <v>84</v>
      </c>
      <c r="C379" s="331"/>
      <c r="D379" s="168">
        <f>PRODUCT(Лист1!G143,$A$212)</f>
        <v>0.3664</v>
      </c>
      <c r="E379" s="328">
        <f>Лист1!H143</f>
        <v>0</v>
      </c>
      <c r="F379" s="253">
        <f t="shared" si="15"/>
        <v>0</v>
      </c>
    </row>
    <row r="380" spans="1:6" hidden="1" x14ac:dyDescent="0.25">
      <c r="A380" s="216" t="str">
        <f ca="1">'таланты+инициативы0,2672'!A354</f>
        <v>Комплект тонеров для цветного принтера Canon</v>
      </c>
      <c r="B380" s="168" t="s">
        <v>84</v>
      </c>
      <c r="C380" s="331"/>
      <c r="D380" s="168">
        <f>PRODUCT(Лист1!G144,$A$212)</f>
        <v>0.3664</v>
      </c>
      <c r="E380" s="328">
        <f>Лист1!H144</f>
        <v>0</v>
      </c>
      <c r="F380" s="253">
        <f t="shared" si="15"/>
        <v>0</v>
      </c>
    </row>
    <row r="381" spans="1:6" hidden="1" x14ac:dyDescent="0.25">
      <c r="A381" s="216" t="str">
        <f ca="1">'таланты+инициативы0,2672'!A355</f>
        <v>Комплект тонера для цветного принтера Hp</v>
      </c>
      <c r="B381" s="168" t="s">
        <v>84</v>
      </c>
      <c r="C381" s="331"/>
      <c r="D381" s="168">
        <f>PRODUCT(Лист1!G145,$A$212)</f>
        <v>0.3664</v>
      </c>
      <c r="E381" s="328">
        <f>Лист1!H145</f>
        <v>0</v>
      </c>
      <c r="F381" s="253">
        <f t="shared" si="15"/>
        <v>0</v>
      </c>
    </row>
    <row r="382" spans="1:6" hidden="1" x14ac:dyDescent="0.25">
      <c r="A382" s="216" t="str">
        <f ca="1">'таланты+инициативы0,2672'!A356</f>
        <v>Флеш накопители  16 гб</v>
      </c>
      <c r="B382" s="168" t="s">
        <v>84</v>
      </c>
      <c r="C382" s="331"/>
      <c r="D382" s="168">
        <f>PRODUCT(Лист1!G146,$A$212)</f>
        <v>0.3664</v>
      </c>
      <c r="E382" s="328">
        <f>Лист1!H146</f>
        <v>0</v>
      </c>
      <c r="F382" s="253">
        <f t="shared" si="15"/>
        <v>0</v>
      </c>
    </row>
    <row r="383" spans="1:6" hidden="1" x14ac:dyDescent="0.25">
      <c r="A383" s="216" t="str">
        <f ca="1">'таланты+инициативы0,2672'!A357</f>
        <v>Флеш накопители  64 гб</v>
      </c>
      <c r="B383" s="168" t="s">
        <v>84</v>
      </c>
      <c r="C383" s="331"/>
      <c r="D383" s="168">
        <f>PRODUCT(Лист1!G147,$A$212)</f>
        <v>0.3664</v>
      </c>
      <c r="E383" s="328">
        <f>Лист1!H147</f>
        <v>0</v>
      </c>
      <c r="F383" s="253">
        <f t="shared" si="15"/>
        <v>0</v>
      </c>
    </row>
    <row r="384" spans="1:6" hidden="1" x14ac:dyDescent="0.25">
      <c r="A384" s="216" t="str">
        <f ca="1">'таланты+инициативы0,2672'!A358</f>
        <v>Обучение персонала</v>
      </c>
      <c r="B384" s="168" t="s">
        <v>84</v>
      </c>
      <c r="C384" s="331"/>
      <c r="D384" s="168">
        <f>PRODUCT(Лист1!G148,$A$212)</f>
        <v>0.3664</v>
      </c>
      <c r="E384" s="328">
        <f>Лист1!H148</f>
        <v>0</v>
      </c>
      <c r="F384" s="253">
        <f t="shared" ref="F384:F454" si="16">D384*E384</f>
        <v>0</v>
      </c>
    </row>
    <row r="385" spans="1:6" hidden="1" x14ac:dyDescent="0.25">
      <c r="A385" s="216" t="str">
        <f ca="1">'таланты+инициативы0,2672'!A359</f>
        <v>Переподготовка</v>
      </c>
      <c r="B385" s="168" t="s">
        <v>84</v>
      </c>
      <c r="C385" s="331"/>
      <c r="D385" s="168">
        <f>PRODUCT(Лист1!G149,$A$212)</f>
        <v>0.3664</v>
      </c>
      <c r="E385" s="328">
        <f>Лист1!H149</f>
        <v>0</v>
      </c>
      <c r="F385" s="253">
        <f t="shared" si="16"/>
        <v>0</v>
      </c>
    </row>
    <row r="386" spans="1:6" hidden="1" x14ac:dyDescent="0.25">
      <c r="A386" s="216" t="str">
        <f ca="1">'таланты+инициативы0,2672'!A360</f>
        <v>Пиломатериал</v>
      </c>
      <c r="B386" s="168" t="s">
        <v>84</v>
      </c>
      <c r="C386" s="331"/>
      <c r="D386" s="168">
        <f>PRODUCT(Лист1!G150,$A$212)</f>
        <v>0.3664</v>
      </c>
      <c r="E386" s="328">
        <f>Лист1!H150</f>
        <v>0</v>
      </c>
      <c r="F386" s="253">
        <f t="shared" si="16"/>
        <v>0</v>
      </c>
    </row>
    <row r="387" spans="1:6" hidden="1" x14ac:dyDescent="0.25">
      <c r="A387" s="216" t="str">
        <f ca="1">'таланты+инициативы0,2672'!A361</f>
        <v>Тонеры для картриджей Kyocera</v>
      </c>
      <c r="B387" s="168" t="s">
        <v>84</v>
      </c>
      <c r="C387" s="331"/>
      <c r="D387" s="168">
        <f>PRODUCT(Лист1!G151,$A$212)</f>
        <v>0.3664</v>
      </c>
      <c r="E387" s="328">
        <f>Лист1!H151</f>
        <v>0</v>
      </c>
      <c r="F387" s="253">
        <f t="shared" si="16"/>
        <v>0</v>
      </c>
    </row>
    <row r="388" spans="1:6" hidden="1" x14ac:dyDescent="0.25">
      <c r="A388" s="216" t="str">
        <f ca="1">'таланты+инициативы0,2672'!A362</f>
        <v>Комплект тонеров для цветного принтера Canon</v>
      </c>
      <c r="B388" s="168" t="s">
        <v>84</v>
      </c>
      <c r="C388" s="331"/>
      <c r="D388" s="168">
        <f>PRODUCT(Лист1!G152,$A$212)</f>
        <v>0.3664</v>
      </c>
      <c r="E388" s="328">
        <f>Лист1!H152</f>
        <v>0</v>
      </c>
      <c r="F388" s="253">
        <f t="shared" si="16"/>
        <v>0</v>
      </c>
    </row>
    <row r="389" spans="1:6" hidden="1" x14ac:dyDescent="0.25">
      <c r="A389" s="216" t="str">
        <f ca="1">'таланты+инициативы0,2672'!A363</f>
        <v>Комплект тонера для цветного принтера Hp</v>
      </c>
      <c r="B389" s="168" t="s">
        <v>84</v>
      </c>
      <c r="C389" s="331"/>
      <c r="D389" s="168">
        <f>PRODUCT(Лист1!G153,$A$212)</f>
        <v>0.3664</v>
      </c>
      <c r="E389" s="328">
        <f>Лист1!H153</f>
        <v>0</v>
      </c>
      <c r="F389" s="253">
        <f t="shared" si="16"/>
        <v>0</v>
      </c>
    </row>
    <row r="390" spans="1:6" hidden="1" x14ac:dyDescent="0.25">
      <c r="A390" s="216" t="str">
        <f ca="1">'таланты+инициативы0,2672'!A364</f>
        <v>Флеш накопители  16 гб</v>
      </c>
      <c r="B390" s="168" t="s">
        <v>84</v>
      </c>
      <c r="C390" s="331"/>
      <c r="D390" s="168">
        <f>PRODUCT(Лист1!G154,$A$212)</f>
        <v>0.3664</v>
      </c>
      <c r="E390" s="328">
        <f>Лист1!H154</f>
        <v>0</v>
      </c>
      <c r="F390" s="253">
        <f t="shared" si="16"/>
        <v>0</v>
      </c>
    </row>
    <row r="391" spans="1:6" hidden="1" x14ac:dyDescent="0.25">
      <c r="A391" s="216" t="str">
        <f ca="1">'таланты+инициативы0,2672'!A365</f>
        <v>Флеш накопители  64 гб</v>
      </c>
      <c r="B391" s="168" t="s">
        <v>84</v>
      </c>
      <c r="C391" s="331"/>
      <c r="D391" s="168">
        <f>PRODUCT(Лист1!G155,$A$212)</f>
        <v>0.3664</v>
      </c>
      <c r="E391" s="328">
        <f>Лист1!H155</f>
        <v>0</v>
      </c>
      <c r="F391" s="253">
        <f t="shared" si="16"/>
        <v>0</v>
      </c>
    </row>
    <row r="392" spans="1:6" hidden="1" x14ac:dyDescent="0.25">
      <c r="A392" s="216" t="str">
        <f ca="1">'таланты+инициативы0,2672'!A366</f>
        <v>Обучение персонала</v>
      </c>
      <c r="B392" s="168" t="s">
        <v>84</v>
      </c>
      <c r="C392" s="331"/>
      <c r="D392" s="168">
        <f>PRODUCT(Лист1!G156,$A$212)</f>
        <v>0.3664</v>
      </c>
      <c r="E392" s="328">
        <f>Лист1!H156</f>
        <v>0</v>
      </c>
      <c r="F392" s="253">
        <f t="shared" si="16"/>
        <v>0</v>
      </c>
    </row>
    <row r="393" spans="1:6" hidden="1" x14ac:dyDescent="0.25">
      <c r="A393" s="216" t="str">
        <f ca="1">'таланты+инициативы0,2672'!A367</f>
        <v>Переподготовка</v>
      </c>
      <c r="B393" s="168" t="s">
        <v>84</v>
      </c>
      <c r="C393" s="357"/>
      <c r="D393" s="168">
        <f>PRODUCT(Лист1!G157,$A$212)</f>
        <v>0.3664</v>
      </c>
      <c r="E393" s="328">
        <f>Лист1!H157</f>
        <v>0</v>
      </c>
      <c r="F393" s="253">
        <f t="shared" si="16"/>
        <v>0</v>
      </c>
    </row>
    <row r="394" spans="1:6" hidden="1" x14ac:dyDescent="0.25">
      <c r="A394" s="216" t="str">
        <f ca="1">'таланты+инициативы0,2672'!A368</f>
        <v>Пиломатериал</v>
      </c>
      <c r="B394" s="168" t="s">
        <v>84</v>
      </c>
      <c r="C394" s="357"/>
      <c r="D394" s="168">
        <f>PRODUCT(Лист1!G158,$A$212)</f>
        <v>0.3664</v>
      </c>
      <c r="E394" s="328">
        <f>Лист1!H158</f>
        <v>0</v>
      </c>
      <c r="F394" s="253">
        <f t="shared" si="16"/>
        <v>0</v>
      </c>
    </row>
    <row r="395" spans="1:6" hidden="1" x14ac:dyDescent="0.25">
      <c r="A395" s="216" t="str">
        <f ca="1">'таланты+инициативы0,2672'!A369</f>
        <v>Тонеры для картриджей Kyocera</v>
      </c>
      <c r="B395" s="168" t="s">
        <v>84</v>
      </c>
      <c r="C395" s="357"/>
      <c r="D395" s="168">
        <f>PRODUCT(Лист1!G159,$A$212)</f>
        <v>0.3664</v>
      </c>
      <c r="E395" s="328">
        <f>Лист1!H159</f>
        <v>0</v>
      </c>
      <c r="F395" s="253">
        <f t="shared" si="16"/>
        <v>0</v>
      </c>
    </row>
    <row r="396" spans="1:6" hidden="1" x14ac:dyDescent="0.25">
      <c r="A396" s="216" t="str">
        <f ca="1">'таланты+инициативы0,2672'!A370</f>
        <v>Комплект тонеров для цветного принтера Canon</v>
      </c>
      <c r="B396" s="168" t="s">
        <v>84</v>
      </c>
      <c r="C396" s="357"/>
      <c r="D396" s="168">
        <f>PRODUCT(Лист1!G160,$A$212)</f>
        <v>0.3664</v>
      </c>
      <c r="E396" s="328">
        <f>Лист1!H160</f>
        <v>0</v>
      </c>
      <c r="F396" s="253">
        <f t="shared" si="16"/>
        <v>0</v>
      </c>
    </row>
    <row r="397" spans="1:6" hidden="1" x14ac:dyDescent="0.25">
      <c r="A397" s="216" t="str">
        <f ca="1">'таланты+инициативы0,2672'!A371</f>
        <v>Комплект тонера для цветного принтера Hp</v>
      </c>
      <c r="B397" s="168" t="s">
        <v>84</v>
      </c>
      <c r="C397" s="357"/>
      <c r="D397" s="168">
        <f>PRODUCT(Лист1!G161,$A$212)</f>
        <v>0.3664</v>
      </c>
      <c r="E397" s="328">
        <f>Лист1!H161</f>
        <v>0</v>
      </c>
      <c r="F397" s="253">
        <f t="shared" si="16"/>
        <v>0</v>
      </c>
    </row>
    <row r="398" spans="1:6" hidden="1" x14ac:dyDescent="0.25">
      <c r="A398" s="216" t="str">
        <f ca="1">'таланты+инициативы0,2672'!A372</f>
        <v>Флеш накопители  16 гб</v>
      </c>
      <c r="B398" s="168" t="s">
        <v>84</v>
      </c>
      <c r="C398" s="357"/>
      <c r="D398" s="168">
        <f>PRODUCT(Лист1!G162,$A$212)</f>
        <v>0.3664</v>
      </c>
      <c r="E398" s="328">
        <f>Лист1!H162</f>
        <v>0</v>
      </c>
      <c r="F398" s="253">
        <f t="shared" si="16"/>
        <v>0</v>
      </c>
    </row>
    <row r="399" spans="1:6" hidden="1" x14ac:dyDescent="0.25">
      <c r="A399" s="216" t="str">
        <f ca="1">'таланты+инициативы0,2672'!A373</f>
        <v>Флеш накопители  64 гб</v>
      </c>
      <c r="B399" s="168" t="s">
        <v>84</v>
      </c>
      <c r="C399" s="357"/>
      <c r="D399" s="168">
        <f>PRODUCT(Лист1!G163,$A$212)</f>
        <v>0.3664</v>
      </c>
      <c r="E399" s="328">
        <f>Лист1!H163</f>
        <v>0</v>
      </c>
      <c r="F399" s="253">
        <f t="shared" si="16"/>
        <v>0</v>
      </c>
    </row>
    <row r="400" spans="1:6" hidden="1" x14ac:dyDescent="0.25">
      <c r="A400" s="216" t="str">
        <f ca="1">'таланты+инициативы0,2672'!A374</f>
        <v>Обучение персонала</v>
      </c>
      <c r="B400" s="168" t="s">
        <v>84</v>
      </c>
      <c r="C400" s="357"/>
      <c r="D400" s="168">
        <f>PRODUCT(Лист1!G164,$A$212)</f>
        <v>0.3664</v>
      </c>
      <c r="E400" s="328">
        <f>Лист1!H164</f>
        <v>0</v>
      </c>
      <c r="F400" s="253">
        <f t="shared" si="16"/>
        <v>0</v>
      </c>
    </row>
    <row r="401" spans="1:6" hidden="1" x14ac:dyDescent="0.25">
      <c r="A401" s="216" t="str">
        <f ca="1">'таланты+инициативы0,2672'!A375</f>
        <v>Переподготовка</v>
      </c>
      <c r="B401" s="168" t="s">
        <v>84</v>
      </c>
      <c r="C401" s="357"/>
      <c r="D401" s="168">
        <f>PRODUCT(Лист1!G165,$A$212)</f>
        <v>0.3664</v>
      </c>
      <c r="E401" s="328">
        <f>Лист1!H165</f>
        <v>0</v>
      </c>
      <c r="F401" s="253">
        <f t="shared" si="16"/>
        <v>0</v>
      </c>
    </row>
    <row r="402" spans="1:6" hidden="1" x14ac:dyDescent="0.25">
      <c r="A402" s="216" t="str">
        <f ca="1">'таланты+инициативы0,2672'!A376</f>
        <v>Пиломатериал</v>
      </c>
      <c r="B402" s="168" t="s">
        <v>84</v>
      </c>
      <c r="C402" s="359"/>
      <c r="D402" s="168">
        <f>PRODUCT(Лист1!G166,$A$212)</f>
        <v>0.3664</v>
      </c>
      <c r="E402" s="328">
        <f>Лист1!H166</f>
        <v>0</v>
      </c>
      <c r="F402" s="253">
        <f t="shared" si="16"/>
        <v>0</v>
      </c>
    </row>
    <row r="403" spans="1:6" hidden="1" x14ac:dyDescent="0.25">
      <c r="A403" s="216" t="str">
        <f ca="1">'таланты+инициативы0,2672'!A377</f>
        <v>Тонеры для картриджей Kyocera</v>
      </c>
      <c r="B403" s="168" t="s">
        <v>84</v>
      </c>
      <c r="C403" s="359"/>
      <c r="D403" s="168">
        <f>PRODUCT(Лист1!G167,$A$212)</f>
        <v>0.3664</v>
      </c>
      <c r="E403" s="328">
        <f>Лист1!H167</f>
        <v>0</v>
      </c>
      <c r="F403" s="253">
        <f t="shared" si="16"/>
        <v>0</v>
      </c>
    </row>
    <row r="404" spans="1:6" hidden="1" x14ac:dyDescent="0.25">
      <c r="A404" s="216" t="str">
        <f ca="1">'таланты+инициативы0,2672'!A378</f>
        <v>Комплект тонеров для цветного принтера Canon</v>
      </c>
      <c r="B404" s="168" t="s">
        <v>84</v>
      </c>
      <c r="C404" s="359"/>
      <c r="D404" s="168">
        <f>PRODUCT(Лист1!G168,$A$212)</f>
        <v>0.3664</v>
      </c>
      <c r="E404" s="328">
        <f>Лист1!H168</f>
        <v>0</v>
      </c>
      <c r="F404" s="253">
        <f t="shared" si="16"/>
        <v>0</v>
      </c>
    </row>
    <row r="405" spans="1:6" hidden="1" x14ac:dyDescent="0.25">
      <c r="A405" s="216" t="str">
        <f ca="1">'таланты+инициативы0,2672'!A379</f>
        <v>Комплект тонера для цветного принтера Hp</v>
      </c>
      <c r="B405" s="168" t="s">
        <v>84</v>
      </c>
      <c r="C405" s="359"/>
      <c r="D405" s="168">
        <f>PRODUCT(Лист1!G169,$A$212)</f>
        <v>0.3664</v>
      </c>
      <c r="E405" s="328">
        <f>Лист1!H169</f>
        <v>0</v>
      </c>
      <c r="F405" s="253">
        <f t="shared" si="16"/>
        <v>0</v>
      </c>
    </row>
    <row r="406" spans="1:6" hidden="1" x14ac:dyDescent="0.25">
      <c r="A406" s="216" t="str">
        <f ca="1">'таланты+инициативы0,2672'!A380</f>
        <v>Флеш накопители  16 гб</v>
      </c>
      <c r="B406" s="168" t="s">
        <v>84</v>
      </c>
      <c r="C406" s="359"/>
      <c r="D406" s="168">
        <f>PRODUCT(Лист1!G170,$A$212)</f>
        <v>0.3664</v>
      </c>
      <c r="E406" s="328">
        <f>Лист1!H170</f>
        <v>0</v>
      </c>
      <c r="F406" s="253">
        <f t="shared" si="16"/>
        <v>0</v>
      </c>
    </row>
    <row r="407" spans="1:6" hidden="1" x14ac:dyDescent="0.25">
      <c r="A407" s="216" t="str">
        <f ca="1">'таланты+инициативы0,2672'!A381</f>
        <v>Флеш накопители  64 гб</v>
      </c>
      <c r="B407" s="168" t="s">
        <v>84</v>
      </c>
      <c r="C407" s="359"/>
      <c r="D407" s="168">
        <f>PRODUCT(Лист1!G171,$A$212)</f>
        <v>0.3664</v>
      </c>
      <c r="E407" s="328">
        <f>Лист1!H171</f>
        <v>0</v>
      </c>
      <c r="F407" s="253">
        <f t="shared" si="16"/>
        <v>0</v>
      </c>
    </row>
    <row r="408" spans="1:6" hidden="1" x14ac:dyDescent="0.25">
      <c r="A408" s="216" t="str">
        <f ca="1">'таланты+инициативы0,2672'!A382</f>
        <v>Обучение персонала</v>
      </c>
      <c r="B408" s="168" t="s">
        <v>84</v>
      </c>
      <c r="C408" s="359"/>
      <c r="D408" s="168">
        <f>PRODUCT(Лист1!G172,$A$212)</f>
        <v>0.3664</v>
      </c>
      <c r="E408" s="328">
        <f>Лист1!H172</f>
        <v>0</v>
      </c>
      <c r="F408" s="253">
        <f t="shared" si="16"/>
        <v>0</v>
      </c>
    </row>
    <row r="409" spans="1:6" hidden="1" x14ac:dyDescent="0.25">
      <c r="A409" s="216" t="str">
        <f ca="1">'таланты+инициативы0,2672'!A383</f>
        <v>Переподготовка</v>
      </c>
      <c r="B409" s="168" t="s">
        <v>84</v>
      </c>
      <c r="C409" s="359"/>
      <c r="D409" s="168">
        <f>PRODUCT(Лист1!G173,$A$212)</f>
        <v>0.3664</v>
      </c>
      <c r="E409" s="328">
        <f>Лист1!H173</f>
        <v>0</v>
      </c>
      <c r="F409" s="253">
        <f t="shared" si="16"/>
        <v>0</v>
      </c>
    </row>
    <row r="410" spans="1:6" hidden="1" x14ac:dyDescent="0.25">
      <c r="A410" s="216" t="str">
        <f ca="1">'таланты+инициативы0,2672'!A384</f>
        <v>Пиломатериал</v>
      </c>
      <c r="B410" s="168" t="s">
        <v>84</v>
      </c>
      <c r="C410" s="359"/>
      <c r="D410" s="168">
        <f>PRODUCT(Лист1!G174,$A$212)</f>
        <v>0.3664</v>
      </c>
      <c r="E410" s="328">
        <f>Лист1!H174</f>
        <v>0</v>
      </c>
      <c r="F410" s="253">
        <f t="shared" si="16"/>
        <v>0</v>
      </c>
    </row>
    <row r="411" spans="1:6" hidden="1" x14ac:dyDescent="0.25">
      <c r="A411" s="216" t="str">
        <f ca="1">'таланты+инициативы0,2672'!A385</f>
        <v>Тонеры для картриджей Kyocera</v>
      </c>
      <c r="B411" s="168" t="s">
        <v>84</v>
      </c>
      <c r="C411" s="359"/>
      <c r="D411" s="168">
        <f>PRODUCT(Лист1!G175,$A$212)</f>
        <v>0.3664</v>
      </c>
      <c r="E411" s="328">
        <f>Лист1!H175</f>
        <v>0</v>
      </c>
      <c r="F411" s="253">
        <f t="shared" si="16"/>
        <v>0</v>
      </c>
    </row>
    <row r="412" spans="1:6" hidden="1" x14ac:dyDescent="0.25">
      <c r="A412" s="216" t="str">
        <f ca="1">'таланты+инициативы0,2672'!A386</f>
        <v>Комплект тонеров для цветного принтера Canon</v>
      </c>
      <c r="B412" s="168" t="s">
        <v>84</v>
      </c>
      <c r="C412" s="359"/>
      <c r="D412" s="168">
        <f>PRODUCT(Лист1!G176,$A$212)</f>
        <v>0.3664</v>
      </c>
      <c r="E412" s="328">
        <f>Лист1!H176</f>
        <v>0</v>
      </c>
      <c r="F412" s="253">
        <f t="shared" si="16"/>
        <v>0</v>
      </c>
    </row>
    <row r="413" spans="1:6" hidden="1" x14ac:dyDescent="0.25">
      <c r="A413" s="216" t="str">
        <f ca="1">'таланты+инициативы0,2672'!A387</f>
        <v>Комплект тонера для цветного принтера Hp</v>
      </c>
      <c r="B413" s="168" t="s">
        <v>84</v>
      </c>
      <c r="C413" s="359"/>
      <c r="D413" s="168">
        <f>PRODUCT(Лист1!G177,$A$212)</f>
        <v>0.3664</v>
      </c>
      <c r="E413" s="328">
        <f>Лист1!H177</f>
        <v>0</v>
      </c>
      <c r="F413" s="253">
        <f t="shared" si="16"/>
        <v>0</v>
      </c>
    </row>
    <row r="414" spans="1:6" hidden="1" x14ac:dyDescent="0.25">
      <c r="A414" s="216" t="str">
        <f ca="1">'таланты+инициативы0,2672'!A388</f>
        <v>Флеш накопители  16 гб</v>
      </c>
      <c r="B414" s="168" t="s">
        <v>84</v>
      </c>
      <c r="C414" s="359"/>
      <c r="D414" s="168">
        <f>PRODUCT(Лист1!G178,$A$212)</f>
        <v>0.3664</v>
      </c>
      <c r="E414" s="328">
        <f>Лист1!H178</f>
        <v>0</v>
      </c>
      <c r="F414" s="253">
        <f t="shared" si="16"/>
        <v>0</v>
      </c>
    </row>
    <row r="415" spans="1:6" hidden="1" x14ac:dyDescent="0.25">
      <c r="A415" s="216" t="str">
        <f ca="1">'таланты+инициативы0,2672'!A389</f>
        <v>Флеш накопители  64 гб</v>
      </c>
      <c r="B415" s="168" t="s">
        <v>84</v>
      </c>
      <c r="C415" s="359"/>
      <c r="D415" s="168">
        <f>PRODUCT(Лист1!G179,$A$212)</f>
        <v>0.3664</v>
      </c>
      <c r="E415" s="328">
        <f>Лист1!H179</f>
        <v>0</v>
      </c>
      <c r="F415" s="253">
        <f t="shared" si="16"/>
        <v>0</v>
      </c>
    </row>
    <row r="416" spans="1:6" hidden="1" x14ac:dyDescent="0.25">
      <c r="A416" s="216" t="str">
        <f ca="1">'таланты+инициативы0,2672'!A390</f>
        <v>Обучение персонала</v>
      </c>
      <c r="B416" s="168" t="s">
        <v>84</v>
      </c>
      <c r="C416" s="359"/>
      <c r="D416" s="168">
        <f>PRODUCT(Лист1!G180,$A$212)</f>
        <v>0.3664</v>
      </c>
      <c r="E416" s="328">
        <f>Лист1!H180</f>
        <v>0</v>
      </c>
      <c r="F416" s="253">
        <f t="shared" si="16"/>
        <v>0</v>
      </c>
    </row>
    <row r="417" spans="1:6" hidden="1" x14ac:dyDescent="0.25">
      <c r="A417" s="216" t="str">
        <f ca="1">'таланты+инициативы0,2672'!A391</f>
        <v>Переподготовка</v>
      </c>
      <c r="B417" s="168" t="s">
        <v>84</v>
      </c>
      <c r="C417" s="359"/>
      <c r="D417" s="168">
        <f>PRODUCT(Лист1!G181,$A$212)</f>
        <v>0.3664</v>
      </c>
      <c r="E417" s="328">
        <f>Лист1!H181</f>
        <v>0</v>
      </c>
      <c r="F417" s="253">
        <f t="shared" si="16"/>
        <v>0</v>
      </c>
    </row>
    <row r="418" spans="1:6" hidden="1" x14ac:dyDescent="0.25">
      <c r="A418" s="216" t="str">
        <f ca="1">'таланты+инициативы0,2672'!A392</f>
        <v>Пиломатериал</v>
      </c>
      <c r="B418" s="168" t="s">
        <v>84</v>
      </c>
      <c r="C418" s="359"/>
      <c r="D418" s="168">
        <f>PRODUCT(Лист1!G182,$A$212)</f>
        <v>0.3664</v>
      </c>
      <c r="E418" s="328">
        <f>Лист1!H182</f>
        <v>0</v>
      </c>
      <c r="F418" s="253">
        <f t="shared" si="16"/>
        <v>0</v>
      </c>
    </row>
    <row r="419" spans="1:6" hidden="1" x14ac:dyDescent="0.25">
      <c r="A419" s="216" t="str">
        <f ca="1">'таланты+инициативы0,2672'!A393</f>
        <v>Тонеры для картриджей Kyocera</v>
      </c>
      <c r="B419" s="168" t="s">
        <v>84</v>
      </c>
      <c r="C419" s="359"/>
      <c r="D419" s="168">
        <f>PRODUCT(Лист1!G183,$A$212)</f>
        <v>0.3664</v>
      </c>
      <c r="E419" s="328">
        <f>Лист1!H183</f>
        <v>0</v>
      </c>
      <c r="F419" s="253">
        <f t="shared" si="16"/>
        <v>0</v>
      </c>
    </row>
    <row r="420" spans="1:6" hidden="1" x14ac:dyDescent="0.25">
      <c r="A420" s="216" t="str">
        <f ca="1">'таланты+инициативы0,2672'!A394</f>
        <v>Комплект тонеров для цветного принтера Canon</v>
      </c>
      <c r="B420" s="168" t="s">
        <v>84</v>
      </c>
      <c r="C420" s="359"/>
      <c r="D420" s="168">
        <f>PRODUCT(Лист1!G184,$A$212)</f>
        <v>0.3664</v>
      </c>
      <c r="E420" s="328">
        <f>Лист1!H184</f>
        <v>0</v>
      </c>
      <c r="F420" s="253">
        <f t="shared" si="16"/>
        <v>0</v>
      </c>
    </row>
    <row r="421" spans="1:6" hidden="1" x14ac:dyDescent="0.25">
      <c r="A421" s="216" t="str">
        <f ca="1">'таланты+инициативы0,2672'!A395</f>
        <v>Комплект тонера для цветного принтера Hp</v>
      </c>
      <c r="B421" s="168" t="s">
        <v>84</v>
      </c>
      <c r="C421" s="359"/>
      <c r="D421" s="168">
        <f>PRODUCT(Лист1!G185,$A$212)</f>
        <v>0.3664</v>
      </c>
      <c r="E421" s="328">
        <f>Лист1!H185</f>
        <v>0</v>
      </c>
      <c r="F421" s="253">
        <f t="shared" si="16"/>
        <v>0</v>
      </c>
    </row>
    <row r="422" spans="1:6" hidden="1" x14ac:dyDescent="0.25">
      <c r="A422" s="216" t="str">
        <f ca="1">'таланты+инициативы0,2672'!A396</f>
        <v>Флеш накопители  16 гб</v>
      </c>
      <c r="B422" s="168" t="s">
        <v>84</v>
      </c>
      <c r="C422" s="359"/>
      <c r="D422" s="168">
        <f>PRODUCT(Лист1!G186,$A$212)</f>
        <v>0.3664</v>
      </c>
      <c r="E422" s="328">
        <f>Лист1!H186</f>
        <v>0</v>
      </c>
      <c r="F422" s="253">
        <f t="shared" si="16"/>
        <v>0</v>
      </c>
    </row>
    <row r="423" spans="1:6" hidden="1" x14ac:dyDescent="0.25">
      <c r="A423" s="216" t="str">
        <f ca="1">'таланты+инициативы0,2672'!A397</f>
        <v>Флеш накопители  64 гб</v>
      </c>
      <c r="B423" s="168" t="s">
        <v>84</v>
      </c>
      <c r="C423" s="359"/>
      <c r="D423" s="168">
        <f>PRODUCT(Лист1!G187,$A$212)</f>
        <v>0.3664</v>
      </c>
      <c r="E423" s="328">
        <f>Лист1!H187</f>
        <v>0</v>
      </c>
      <c r="F423" s="253">
        <f t="shared" si="16"/>
        <v>0</v>
      </c>
    </row>
    <row r="424" spans="1:6" hidden="1" x14ac:dyDescent="0.25">
      <c r="A424" s="216" t="str">
        <f ca="1">'таланты+инициативы0,2672'!A398</f>
        <v>Обучение персонала</v>
      </c>
      <c r="B424" s="168" t="s">
        <v>84</v>
      </c>
      <c r="C424" s="359"/>
      <c r="D424" s="168">
        <f>PRODUCT(Лист1!G188,$A$212)</f>
        <v>0.3664</v>
      </c>
      <c r="E424" s="328">
        <f>Лист1!H188</f>
        <v>0</v>
      </c>
      <c r="F424" s="253">
        <f t="shared" si="16"/>
        <v>0</v>
      </c>
    </row>
    <row r="425" spans="1:6" hidden="1" x14ac:dyDescent="0.25">
      <c r="A425" s="216" t="str">
        <f ca="1">'таланты+инициативы0,2672'!A399</f>
        <v>Переподготовка</v>
      </c>
      <c r="B425" s="168" t="s">
        <v>84</v>
      </c>
      <c r="C425" s="359"/>
      <c r="D425" s="168">
        <f>PRODUCT(Лист1!G189,$A$212)</f>
        <v>0.3664</v>
      </c>
      <c r="E425" s="328">
        <f>Лист1!H189</f>
        <v>0</v>
      </c>
      <c r="F425" s="253">
        <f t="shared" si="16"/>
        <v>0</v>
      </c>
    </row>
    <row r="426" spans="1:6" hidden="1" x14ac:dyDescent="0.25">
      <c r="A426" s="216" t="str">
        <f ca="1">'таланты+инициативы0,2672'!A400</f>
        <v>Пиломатериал</v>
      </c>
      <c r="B426" s="168" t="s">
        <v>84</v>
      </c>
      <c r="C426" s="359"/>
      <c r="D426" s="168">
        <f>PRODUCT(Лист1!G190,$A$212)</f>
        <v>0.3664</v>
      </c>
      <c r="E426" s="328">
        <f>Лист1!H190</f>
        <v>0</v>
      </c>
      <c r="F426" s="253">
        <f t="shared" si="16"/>
        <v>0</v>
      </c>
    </row>
    <row r="427" spans="1:6" hidden="1" x14ac:dyDescent="0.25">
      <c r="A427" s="216" t="str">
        <f ca="1">'таланты+инициативы0,2672'!A401</f>
        <v>Тонеры для картриджей Kyocera</v>
      </c>
      <c r="B427" s="168" t="s">
        <v>84</v>
      </c>
      <c r="C427" s="359"/>
      <c r="D427" s="168">
        <f>PRODUCT(Лист1!G191,$A$212)</f>
        <v>0.3664</v>
      </c>
      <c r="E427" s="328">
        <f>Лист1!H191</f>
        <v>0</v>
      </c>
      <c r="F427" s="253">
        <f t="shared" si="16"/>
        <v>0</v>
      </c>
    </row>
    <row r="428" spans="1:6" hidden="1" x14ac:dyDescent="0.25">
      <c r="A428" s="216" t="str">
        <f ca="1">'таланты+инициативы0,2672'!A402</f>
        <v>Комплект тонеров для цветного принтера Canon</v>
      </c>
      <c r="B428" s="168" t="s">
        <v>84</v>
      </c>
      <c r="C428" s="359"/>
      <c r="D428" s="168">
        <f>PRODUCT(Лист1!G192,$A$212)</f>
        <v>0.3664</v>
      </c>
      <c r="E428" s="328">
        <f>Лист1!H192</f>
        <v>0</v>
      </c>
      <c r="F428" s="253">
        <f t="shared" si="16"/>
        <v>0</v>
      </c>
    </row>
    <row r="429" spans="1:6" hidden="1" x14ac:dyDescent="0.25">
      <c r="A429" s="216" t="str">
        <f ca="1">'таланты+инициативы0,2672'!A403</f>
        <v>Комплект тонера для цветного принтера Hp</v>
      </c>
      <c r="B429" s="168" t="s">
        <v>84</v>
      </c>
      <c r="C429" s="359"/>
      <c r="D429" s="168">
        <f>PRODUCT(Лист1!G193,$A$212)</f>
        <v>0.3664</v>
      </c>
      <c r="E429" s="328">
        <f>Лист1!H193</f>
        <v>0</v>
      </c>
      <c r="F429" s="253">
        <f t="shared" si="16"/>
        <v>0</v>
      </c>
    </row>
    <row r="430" spans="1:6" hidden="1" x14ac:dyDescent="0.25">
      <c r="A430" s="216" t="str">
        <f ca="1">'таланты+инициативы0,2672'!A404</f>
        <v>Флеш накопители  16 гб</v>
      </c>
      <c r="B430" s="168" t="s">
        <v>84</v>
      </c>
      <c r="C430" s="359"/>
      <c r="D430" s="168">
        <f>PRODUCT(Лист1!G194,$A$212)</f>
        <v>0.3664</v>
      </c>
      <c r="E430" s="328">
        <f>Лист1!H194</f>
        <v>0</v>
      </c>
      <c r="F430" s="253">
        <f t="shared" si="16"/>
        <v>0</v>
      </c>
    </row>
    <row r="431" spans="1:6" hidden="1" x14ac:dyDescent="0.25">
      <c r="A431" s="216" t="str">
        <f ca="1">'таланты+инициативы0,2672'!A405</f>
        <v>Флеш накопители  64 гб</v>
      </c>
      <c r="B431" s="168" t="s">
        <v>84</v>
      </c>
      <c r="C431" s="359"/>
      <c r="D431" s="168">
        <f>PRODUCT(Лист1!G195,$A$212)</f>
        <v>0.3664</v>
      </c>
      <c r="E431" s="328">
        <f>Лист1!H195</f>
        <v>0</v>
      </c>
      <c r="F431" s="253">
        <f t="shared" si="16"/>
        <v>0</v>
      </c>
    </row>
    <row r="432" spans="1:6" hidden="1" x14ac:dyDescent="0.25">
      <c r="A432" s="216" t="str">
        <f ca="1">'таланты+инициативы0,2672'!A406</f>
        <v>Обучение персонала</v>
      </c>
      <c r="B432" s="168" t="s">
        <v>84</v>
      </c>
      <c r="C432" s="359"/>
      <c r="D432" s="168">
        <f>PRODUCT(Лист1!G196,$A$212)</f>
        <v>0.3664</v>
      </c>
      <c r="E432" s="328">
        <f>Лист1!H196</f>
        <v>0</v>
      </c>
      <c r="F432" s="253">
        <f t="shared" si="16"/>
        <v>0</v>
      </c>
    </row>
    <row r="433" spans="1:6" hidden="1" x14ac:dyDescent="0.25">
      <c r="A433" s="216" t="str">
        <f ca="1">'таланты+инициативы0,2672'!A407</f>
        <v>Переподготовка</v>
      </c>
      <c r="B433" s="168" t="s">
        <v>84</v>
      </c>
      <c r="C433" s="359"/>
      <c r="D433" s="168">
        <f>PRODUCT(Лист1!G197,$A$212)</f>
        <v>0.3664</v>
      </c>
      <c r="E433" s="328">
        <f>Лист1!H197</f>
        <v>0</v>
      </c>
      <c r="F433" s="253">
        <f t="shared" si="16"/>
        <v>0</v>
      </c>
    </row>
    <row r="434" spans="1:6" hidden="1" x14ac:dyDescent="0.25">
      <c r="A434" s="216" t="str">
        <f ca="1">'таланты+инициативы0,2672'!A408</f>
        <v>Пиломатериал</v>
      </c>
      <c r="B434" s="168" t="s">
        <v>84</v>
      </c>
      <c r="C434" s="359"/>
      <c r="D434" s="168">
        <f>PRODUCT(Лист1!G198,$A$212)</f>
        <v>0.3664</v>
      </c>
      <c r="E434" s="328">
        <f>Лист1!H198</f>
        <v>0</v>
      </c>
      <c r="F434" s="253">
        <f t="shared" si="16"/>
        <v>0</v>
      </c>
    </row>
    <row r="435" spans="1:6" hidden="1" x14ac:dyDescent="0.25">
      <c r="A435" s="216" t="str">
        <f ca="1">'таланты+инициативы0,2672'!A409</f>
        <v>Тонеры для картриджей Kyocera</v>
      </c>
      <c r="B435" s="168" t="s">
        <v>84</v>
      </c>
      <c r="C435" s="359"/>
      <c r="D435" s="168">
        <f>PRODUCT(Лист1!G199,$A$212)</f>
        <v>0.3664</v>
      </c>
      <c r="E435" s="328">
        <f>Лист1!H199</f>
        <v>0</v>
      </c>
      <c r="F435" s="253">
        <f t="shared" si="16"/>
        <v>0</v>
      </c>
    </row>
    <row r="436" spans="1:6" hidden="1" x14ac:dyDescent="0.25">
      <c r="A436" s="216" t="str">
        <f ca="1">'таланты+инициативы0,2672'!A410</f>
        <v>Комплект тонеров для цветного принтера Canon</v>
      </c>
      <c r="B436" s="168" t="s">
        <v>84</v>
      </c>
      <c r="C436" s="359"/>
      <c r="D436" s="168">
        <f>PRODUCT(Лист1!G200,$A$212)</f>
        <v>0.3664</v>
      </c>
      <c r="E436" s="328">
        <f>Лист1!H200</f>
        <v>0</v>
      </c>
      <c r="F436" s="253">
        <f t="shared" si="16"/>
        <v>0</v>
      </c>
    </row>
    <row r="437" spans="1:6" hidden="1" x14ac:dyDescent="0.25">
      <c r="A437" s="216" t="str">
        <f ca="1">'таланты+инициативы0,2672'!A411</f>
        <v>Комплект тонера для цветного принтера Hp</v>
      </c>
      <c r="B437" s="168" t="s">
        <v>84</v>
      </c>
      <c r="C437" s="359"/>
      <c r="D437" s="168">
        <f>PRODUCT(Лист1!G201,$A$212)</f>
        <v>0.3664</v>
      </c>
      <c r="E437" s="328">
        <f>Лист1!H201</f>
        <v>0</v>
      </c>
      <c r="F437" s="253">
        <f t="shared" si="16"/>
        <v>0</v>
      </c>
    </row>
    <row r="438" spans="1:6" hidden="1" x14ac:dyDescent="0.25">
      <c r="A438" s="216" t="str">
        <f ca="1">'таланты+инициативы0,2672'!A412</f>
        <v>Флеш накопители  16 гб</v>
      </c>
      <c r="B438" s="168" t="s">
        <v>84</v>
      </c>
      <c r="C438" s="359"/>
      <c r="D438" s="168">
        <f>PRODUCT(Лист1!G202,$A$212)</f>
        <v>0.3664</v>
      </c>
      <c r="E438" s="328">
        <f>Лист1!H202</f>
        <v>0</v>
      </c>
      <c r="F438" s="253">
        <f t="shared" si="16"/>
        <v>0</v>
      </c>
    </row>
    <row r="439" spans="1:6" hidden="1" x14ac:dyDescent="0.25">
      <c r="A439" s="216" t="str">
        <f ca="1">'таланты+инициативы0,2672'!A413</f>
        <v>Флеш накопители  64 гб</v>
      </c>
      <c r="B439" s="168" t="s">
        <v>84</v>
      </c>
      <c r="C439" s="359"/>
      <c r="D439" s="168">
        <f>PRODUCT(Лист1!G203,$A$212)</f>
        <v>0.3664</v>
      </c>
      <c r="E439" s="328">
        <f>Лист1!H203</f>
        <v>0</v>
      </c>
      <c r="F439" s="253">
        <f t="shared" si="16"/>
        <v>0</v>
      </c>
    </row>
    <row r="440" spans="1:6" hidden="1" x14ac:dyDescent="0.25">
      <c r="A440" s="216" t="str">
        <f ca="1">'таланты+инициативы0,2672'!A414</f>
        <v>Обучение персонала</v>
      </c>
      <c r="B440" s="168" t="s">
        <v>84</v>
      </c>
      <c r="C440" s="359"/>
      <c r="D440" s="168">
        <f>PRODUCT(Лист1!G204,$A$212)</f>
        <v>0.3664</v>
      </c>
      <c r="E440" s="328">
        <f>Лист1!H204</f>
        <v>0</v>
      </c>
      <c r="F440" s="253">
        <f t="shared" si="16"/>
        <v>0</v>
      </c>
    </row>
    <row r="441" spans="1:6" hidden="1" x14ac:dyDescent="0.25">
      <c r="A441" s="216" t="str">
        <f ca="1">'таланты+инициативы0,2672'!A415</f>
        <v>Переподготовка</v>
      </c>
      <c r="B441" s="168" t="s">
        <v>84</v>
      </c>
      <c r="C441" s="359"/>
      <c r="D441" s="168">
        <f>PRODUCT(Лист1!G205,$A$212)</f>
        <v>0.3664</v>
      </c>
      <c r="E441" s="328">
        <f>Лист1!H205</f>
        <v>0</v>
      </c>
      <c r="F441" s="253">
        <f t="shared" si="16"/>
        <v>0</v>
      </c>
    </row>
    <row r="442" spans="1:6" hidden="1" x14ac:dyDescent="0.25">
      <c r="A442" s="216" t="str">
        <f ca="1">'таланты+инициативы0,2672'!A416</f>
        <v>Пиломатериал</v>
      </c>
      <c r="B442" s="168" t="s">
        <v>84</v>
      </c>
      <c r="C442" s="359"/>
      <c r="D442" s="168">
        <f>PRODUCT(Лист1!G206,$A$212)</f>
        <v>0.3664</v>
      </c>
      <c r="E442" s="328">
        <f>Лист1!H206</f>
        <v>0</v>
      </c>
      <c r="F442" s="253">
        <f t="shared" si="16"/>
        <v>0</v>
      </c>
    </row>
    <row r="443" spans="1:6" hidden="1" x14ac:dyDescent="0.25">
      <c r="A443" s="216" t="str">
        <f ca="1">'таланты+инициативы0,2672'!A417</f>
        <v>Тонеры для картриджей Kyocera</v>
      </c>
      <c r="B443" s="168" t="s">
        <v>84</v>
      </c>
      <c r="C443" s="359"/>
      <c r="D443" s="168">
        <f>PRODUCT(Лист1!G207,$A$212)</f>
        <v>0.3664</v>
      </c>
      <c r="E443" s="328">
        <f>Лист1!H207</f>
        <v>0</v>
      </c>
      <c r="F443" s="253">
        <f t="shared" si="16"/>
        <v>0</v>
      </c>
    </row>
    <row r="444" spans="1:6" hidden="1" x14ac:dyDescent="0.25">
      <c r="A444" s="216" t="str">
        <f ca="1">'таланты+инициативы0,2672'!A418</f>
        <v>Комплект тонеров для цветного принтера Canon</v>
      </c>
      <c r="B444" s="168" t="s">
        <v>84</v>
      </c>
      <c r="C444" s="359"/>
      <c r="D444" s="168">
        <f>PRODUCT(Лист1!G208,$A$212)</f>
        <v>0.3664</v>
      </c>
      <c r="E444" s="328">
        <f>Лист1!H208</f>
        <v>0</v>
      </c>
      <c r="F444" s="253">
        <f t="shared" si="16"/>
        <v>0</v>
      </c>
    </row>
    <row r="445" spans="1:6" hidden="1" x14ac:dyDescent="0.25">
      <c r="A445" s="216" t="str">
        <f ca="1">'таланты+инициативы0,2672'!A419</f>
        <v>Комплект тонера для цветного принтера Hp</v>
      </c>
      <c r="B445" s="168" t="s">
        <v>84</v>
      </c>
      <c r="C445" s="359"/>
      <c r="D445" s="168">
        <f>PRODUCT(Лист1!G209,$A$212)</f>
        <v>0.3664</v>
      </c>
      <c r="E445" s="328">
        <f>Лист1!H209</f>
        <v>0</v>
      </c>
      <c r="F445" s="253">
        <f t="shared" si="16"/>
        <v>0</v>
      </c>
    </row>
    <row r="446" spans="1:6" hidden="1" x14ac:dyDescent="0.25">
      <c r="A446" s="216" t="str">
        <f ca="1">'таланты+инициативы0,2672'!A420</f>
        <v>Флеш накопители  16 гб</v>
      </c>
      <c r="B446" s="168" t="s">
        <v>84</v>
      </c>
      <c r="C446" s="359"/>
      <c r="D446" s="168">
        <f>PRODUCT(Лист1!G210,$A$212)</f>
        <v>0.3664</v>
      </c>
      <c r="E446" s="328">
        <f>Лист1!H210</f>
        <v>0</v>
      </c>
      <c r="F446" s="253">
        <f t="shared" si="16"/>
        <v>0</v>
      </c>
    </row>
    <row r="447" spans="1:6" hidden="1" x14ac:dyDescent="0.25">
      <c r="A447" s="216" t="str">
        <f ca="1">'таланты+инициативы0,2672'!A421</f>
        <v>Флеш накопители  64 гб</v>
      </c>
      <c r="B447" s="168" t="s">
        <v>84</v>
      </c>
      <c r="C447" s="359"/>
      <c r="D447" s="168">
        <f>PRODUCT(Лист1!G211,$A$212)</f>
        <v>0.3664</v>
      </c>
      <c r="E447" s="328">
        <f>Лист1!H211</f>
        <v>0</v>
      </c>
      <c r="F447" s="253">
        <f t="shared" si="16"/>
        <v>0</v>
      </c>
    </row>
    <row r="448" spans="1:6" hidden="1" x14ac:dyDescent="0.25">
      <c r="A448" s="216" t="str">
        <f ca="1">'таланты+инициативы0,2672'!A422</f>
        <v>Обучение персонала</v>
      </c>
      <c r="B448" s="168" t="s">
        <v>84</v>
      </c>
      <c r="C448" s="359"/>
      <c r="D448" s="168">
        <f>PRODUCT(Лист1!G212,$A$212)</f>
        <v>0.3664</v>
      </c>
      <c r="E448" s="328">
        <f>Лист1!H212</f>
        <v>0</v>
      </c>
      <c r="F448" s="253">
        <f t="shared" si="16"/>
        <v>0</v>
      </c>
    </row>
    <row r="449" spans="1:6" hidden="1" x14ac:dyDescent="0.25">
      <c r="A449" s="216" t="str">
        <f ca="1">'таланты+инициативы0,2672'!A423</f>
        <v>Переподготовка</v>
      </c>
      <c r="B449" s="168" t="s">
        <v>84</v>
      </c>
      <c r="C449" s="359"/>
      <c r="D449" s="168">
        <f>PRODUCT(Лист1!G213,$A$212)</f>
        <v>0.3664</v>
      </c>
      <c r="E449" s="328">
        <f>Лист1!H213</f>
        <v>0</v>
      </c>
      <c r="F449" s="253">
        <f t="shared" si="16"/>
        <v>0</v>
      </c>
    </row>
    <row r="450" spans="1:6" hidden="1" x14ac:dyDescent="0.25">
      <c r="A450" s="216" t="str">
        <f ca="1">'таланты+инициативы0,2672'!A424</f>
        <v>Пиломатериал</v>
      </c>
      <c r="B450" s="168" t="s">
        <v>84</v>
      </c>
      <c r="C450" s="357"/>
      <c r="D450" s="168">
        <f>PRODUCT(Лист1!G214,$A$212)</f>
        <v>0.3664</v>
      </c>
      <c r="E450" s="328">
        <f>Лист1!H214</f>
        <v>0</v>
      </c>
      <c r="F450" s="253">
        <f t="shared" si="16"/>
        <v>0</v>
      </c>
    </row>
    <row r="451" spans="1:6" hidden="1" x14ac:dyDescent="0.25">
      <c r="A451" s="216" t="str">
        <f ca="1">'таланты+инициативы0,2672'!A425</f>
        <v>Тонеры для картриджей Kyocera</v>
      </c>
      <c r="B451" s="168" t="s">
        <v>84</v>
      </c>
      <c r="C451" s="357"/>
      <c r="D451" s="168">
        <f>PRODUCT(Лист1!G215,$A$212)</f>
        <v>0.3664</v>
      </c>
      <c r="E451" s="328">
        <f>Лист1!H215</f>
        <v>0</v>
      </c>
      <c r="F451" s="253">
        <f t="shared" si="16"/>
        <v>0</v>
      </c>
    </row>
    <row r="452" spans="1:6" hidden="1" x14ac:dyDescent="0.25">
      <c r="A452" s="216" t="str">
        <f ca="1">'таланты+инициативы0,2672'!A426</f>
        <v>Комплект тонеров для цветного принтера Canon</v>
      </c>
      <c r="B452" s="168" t="s">
        <v>84</v>
      </c>
      <c r="C452" s="357"/>
      <c r="D452" s="168">
        <f>PRODUCT(Лист1!G216,$A$212)</f>
        <v>0.3664</v>
      </c>
      <c r="E452" s="328">
        <f>Лист1!H216</f>
        <v>0</v>
      </c>
      <c r="F452" s="253">
        <f t="shared" si="16"/>
        <v>0</v>
      </c>
    </row>
    <row r="453" spans="1:6" hidden="1" x14ac:dyDescent="0.25">
      <c r="A453" s="216" t="str">
        <f ca="1">'таланты+инициативы0,2672'!A427</f>
        <v>Комплект тонера для цветного принтера Hp</v>
      </c>
      <c r="B453" s="168" t="s">
        <v>84</v>
      </c>
      <c r="C453" s="357"/>
      <c r="D453" s="168">
        <f>PRODUCT(Лист1!G217,$A$212)</f>
        <v>0.3664</v>
      </c>
      <c r="E453" s="328">
        <f>Лист1!H217</f>
        <v>0</v>
      </c>
      <c r="F453" s="253">
        <f t="shared" si="16"/>
        <v>0</v>
      </c>
    </row>
    <row r="454" spans="1:6" hidden="1" x14ac:dyDescent="0.25">
      <c r="A454" s="216" t="str">
        <f ca="1">'таланты+инициативы0,2672'!A428</f>
        <v>Флеш накопители  16 гб</v>
      </c>
      <c r="B454" s="168" t="s">
        <v>84</v>
      </c>
      <c r="C454" s="357"/>
      <c r="D454" s="168">
        <f>PRODUCT(Лист1!G218,$A$212)</f>
        <v>0.3664</v>
      </c>
      <c r="E454" s="328">
        <f>Лист1!H218</f>
        <v>0</v>
      </c>
      <c r="F454" s="253">
        <f t="shared" si="16"/>
        <v>0</v>
      </c>
    </row>
    <row r="455" spans="1:6" hidden="1" x14ac:dyDescent="0.25">
      <c r="A455" s="216" t="str">
        <f ca="1">'таланты+инициативы0,2672'!A429</f>
        <v>Флеш накопители  64 гб</v>
      </c>
      <c r="B455" s="168" t="s">
        <v>84</v>
      </c>
      <c r="C455" s="357"/>
      <c r="D455" s="168">
        <f>PRODUCT(Лист1!G219,$A$212)</f>
        <v>0.3664</v>
      </c>
      <c r="E455" s="328">
        <f>Лист1!H219</f>
        <v>0</v>
      </c>
      <c r="F455" s="253">
        <f t="shared" ref="F455:F461" si="17">D455*E455</f>
        <v>0</v>
      </c>
    </row>
    <row r="456" spans="1:6" hidden="1" x14ac:dyDescent="0.25">
      <c r="A456" s="216" t="str">
        <f ca="1">'таланты+инициативы0,2672'!A430</f>
        <v>Обучение персонала</v>
      </c>
      <c r="B456" s="168" t="s">
        <v>84</v>
      </c>
      <c r="C456" s="357"/>
      <c r="D456" s="168">
        <f>PRODUCT(Лист1!G220,$A$212)</f>
        <v>0.3664</v>
      </c>
      <c r="E456" s="328">
        <f>Лист1!H220</f>
        <v>0</v>
      </c>
      <c r="F456" s="253">
        <f t="shared" si="17"/>
        <v>0</v>
      </c>
    </row>
    <row r="457" spans="1:6" hidden="1" x14ac:dyDescent="0.25">
      <c r="A457" s="216" t="str">
        <f ca="1">'таланты+инициативы0,2672'!A431</f>
        <v>Переподготовка</v>
      </c>
      <c r="B457" s="168" t="s">
        <v>84</v>
      </c>
      <c r="C457" s="357"/>
      <c r="D457" s="168">
        <f>PRODUCT(Лист1!G221,$A$212)</f>
        <v>0.3664</v>
      </c>
      <c r="E457" s="328">
        <f>Лист1!H221</f>
        <v>0</v>
      </c>
      <c r="F457" s="253">
        <f t="shared" si="17"/>
        <v>0</v>
      </c>
    </row>
    <row r="458" spans="1:6" hidden="1" x14ac:dyDescent="0.25">
      <c r="A458" s="216" t="str">
        <f ca="1">'таланты+инициативы0,2672'!A432</f>
        <v>Пиломатериал</v>
      </c>
      <c r="B458" s="168" t="s">
        <v>84</v>
      </c>
      <c r="C458" s="357"/>
      <c r="D458" s="168">
        <f>PRODUCT(Лист1!G222,$A$212)</f>
        <v>0.3664</v>
      </c>
      <c r="E458" s="328">
        <f>Лист1!H222</f>
        <v>0</v>
      </c>
      <c r="F458" s="253">
        <f t="shared" si="17"/>
        <v>0</v>
      </c>
    </row>
    <row r="459" spans="1:6" hidden="1" x14ac:dyDescent="0.25">
      <c r="A459" s="216" t="str">
        <f ca="1">'таланты+инициативы0,2672'!A433</f>
        <v>Тонеры для картриджей Kyocera</v>
      </c>
      <c r="B459" s="168" t="s">
        <v>84</v>
      </c>
      <c r="C459" s="357"/>
      <c r="D459" s="168">
        <f>PRODUCT(Лист1!G223,$A$212)</f>
        <v>0.3664</v>
      </c>
      <c r="E459" s="328">
        <f>Лист1!H223</f>
        <v>0</v>
      </c>
      <c r="F459" s="253">
        <f t="shared" si="17"/>
        <v>0</v>
      </c>
    </row>
    <row r="460" spans="1:6" hidden="1" x14ac:dyDescent="0.25">
      <c r="A460" s="216" t="str">
        <f ca="1">'таланты+инициативы0,2672'!A434</f>
        <v>Комплект тонеров для цветного принтера Canon</v>
      </c>
      <c r="B460" s="168" t="s">
        <v>84</v>
      </c>
      <c r="C460" s="357"/>
      <c r="D460" s="168">
        <f>PRODUCT(Лист1!G224,$A$212)</f>
        <v>0.3664</v>
      </c>
      <c r="E460" s="328">
        <f>Лист1!H224</f>
        <v>0</v>
      </c>
      <c r="F460" s="253">
        <f t="shared" si="17"/>
        <v>0</v>
      </c>
    </row>
    <row r="461" spans="1:6" hidden="1" x14ac:dyDescent="0.25">
      <c r="A461" s="216" t="str">
        <f ca="1">'таланты+инициативы0,2672'!A435</f>
        <v>Комплект тонера для цветного принтера Hp</v>
      </c>
      <c r="B461" s="168" t="s">
        <v>84</v>
      </c>
      <c r="C461" s="357"/>
      <c r="D461" s="168">
        <f>PRODUCT(Лист1!G225,$A$212)</f>
        <v>0.3664</v>
      </c>
      <c r="E461" s="328">
        <f>Лист1!H225</f>
        <v>0</v>
      </c>
      <c r="F461" s="253">
        <f t="shared" si="17"/>
        <v>0</v>
      </c>
    </row>
    <row r="462" spans="1:6" hidden="1" x14ac:dyDescent="0.25">
      <c r="A462" s="216" t="str">
        <f ca="1">'таланты+инициативы0,2672'!A436</f>
        <v>Флеш накопители  16 гб</v>
      </c>
      <c r="B462" s="168" t="s">
        <v>84</v>
      </c>
      <c r="C462" s="357"/>
      <c r="D462" s="168">
        <f>PRODUCT(Лист1!G226,$A$212)</f>
        <v>0.3664</v>
      </c>
      <c r="E462" s="328">
        <f>Лист1!H226</f>
        <v>0</v>
      </c>
      <c r="F462" s="253">
        <f t="shared" ref="F462" si="18">D462*E462</f>
        <v>0</v>
      </c>
    </row>
    <row r="463" spans="1:6" ht="18.75" x14ac:dyDescent="0.25">
      <c r="A463" s="748" t="s">
        <v>31</v>
      </c>
      <c r="B463" s="781"/>
      <c r="C463" s="781"/>
      <c r="D463" s="781"/>
      <c r="E463" s="749"/>
      <c r="F463" s="298">
        <f>SUM(F216:F462)</f>
        <v>229617.38300800003</v>
      </c>
    </row>
    <row r="464" spans="1:6" x14ac:dyDescent="0.25">
      <c r="E464" s="167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C176" sqref="A176:XFD38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719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19"/>
    </row>
    <row r="3" spans="1:5" x14ac:dyDescent="0.25">
      <c r="A3" s="720" t="s">
        <v>126</v>
      </c>
      <c r="B3" s="720"/>
      <c r="C3" s="720"/>
      <c r="D3" s="720"/>
      <c r="E3" s="720"/>
    </row>
    <row r="4" spans="1:5" ht="12.6" customHeight="1" x14ac:dyDescent="0.25">
      <c r="A4" s="721" t="s">
        <v>150</v>
      </c>
      <c r="B4" s="721"/>
      <c r="C4" s="721"/>
      <c r="D4" s="721"/>
      <c r="E4" s="721"/>
    </row>
    <row r="5" spans="1:5" ht="45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19.5" customHeight="1" x14ac:dyDescent="0.25">
      <c r="A7" s="793" t="s">
        <v>125</v>
      </c>
      <c r="B7" s="728" t="s">
        <v>154</v>
      </c>
      <c r="C7" s="722" t="s">
        <v>132</v>
      </c>
      <c r="D7" s="723"/>
      <c r="E7" s="724"/>
    </row>
    <row r="8" spans="1:5" ht="14.45" customHeight="1" x14ac:dyDescent="0.25">
      <c r="A8" s="793"/>
      <c r="B8" s="728"/>
      <c r="C8" s="725" t="s">
        <v>133</v>
      </c>
      <c r="D8" s="726"/>
      <c r="E8" s="727"/>
    </row>
    <row r="9" spans="1:5" ht="12" customHeight="1" x14ac:dyDescent="0.25">
      <c r="A9" s="793"/>
      <c r="B9" s="728"/>
      <c r="C9" s="108" t="s">
        <v>140</v>
      </c>
      <c r="D9" s="132" t="s">
        <v>134</v>
      </c>
      <c r="E9" s="232">
        <f>'таланты+инициативы0,2672'!D25</f>
        <v>1.4963199999999999</v>
      </c>
    </row>
    <row r="10" spans="1:5" ht="12" customHeight="1" x14ac:dyDescent="0.25">
      <c r="A10" s="793"/>
      <c r="B10" s="728"/>
      <c r="C10" s="108" t="s">
        <v>93</v>
      </c>
      <c r="D10" s="133" t="s">
        <v>134</v>
      </c>
      <c r="E10" s="232">
        <f>'таланты+инициативы0,2672'!D24</f>
        <v>0.26719999999999999</v>
      </c>
    </row>
    <row r="11" spans="1:5" ht="12" customHeight="1" x14ac:dyDescent="0.25">
      <c r="A11" s="793"/>
      <c r="B11" s="728"/>
      <c r="C11" s="740" t="s">
        <v>144</v>
      </c>
      <c r="D11" s="741"/>
      <c r="E11" s="742"/>
    </row>
    <row r="12" spans="1:5" ht="15.75" customHeight="1" x14ac:dyDescent="0.25">
      <c r="A12" s="793"/>
      <c r="B12" s="728"/>
      <c r="C12" s="120" t="s">
        <v>315</v>
      </c>
      <c r="D12" s="100" t="s">
        <v>39</v>
      </c>
      <c r="E12" s="231">
        <f>'таланты+инициативы0,2672'!E48</f>
        <v>0.26719999999999999</v>
      </c>
    </row>
    <row r="13" spans="1:5" ht="12" customHeight="1" x14ac:dyDescent="0.25">
      <c r="A13" s="793"/>
      <c r="B13" s="728"/>
      <c r="C13" s="120" t="s">
        <v>316</v>
      </c>
      <c r="D13" s="100" t="s">
        <v>39</v>
      </c>
      <c r="E13" s="231">
        <f>'таланты+инициативы0,2672'!E49</f>
        <v>0.26719999999999999</v>
      </c>
    </row>
    <row r="14" spans="1:5" ht="13.5" customHeight="1" x14ac:dyDescent="0.25">
      <c r="A14" s="793"/>
      <c r="B14" s="728"/>
      <c r="C14" s="120" t="s">
        <v>317</v>
      </c>
      <c r="D14" s="100" t="s">
        <v>39</v>
      </c>
      <c r="E14" s="231">
        <f>'таланты+инициативы0,2672'!E50</f>
        <v>0.26719999999999999</v>
      </c>
    </row>
    <row r="15" spans="1:5" ht="22.9" customHeight="1" x14ac:dyDescent="0.25">
      <c r="A15" s="793"/>
      <c r="B15" s="728"/>
      <c r="C15" s="743" t="s">
        <v>145</v>
      </c>
      <c r="D15" s="744"/>
      <c r="E15" s="745"/>
    </row>
    <row r="16" spans="1:5" ht="18.75" customHeight="1" x14ac:dyDescent="0.25">
      <c r="A16" s="793"/>
      <c r="B16" s="728"/>
      <c r="C16" s="128" t="str">
        <f>'таланты+инициативы0,2672'!A59</f>
        <v>Проезд подростков 10 детей</v>
      </c>
      <c r="D16" s="385" t="str">
        <f>'таланты+инициативы0,2672'!D59</f>
        <v>ед</v>
      </c>
      <c r="E16" s="90">
        <f>'таланты+инициативы0,2672'!E59</f>
        <v>20</v>
      </c>
    </row>
    <row r="17" spans="1:5" ht="12" customHeight="1" x14ac:dyDescent="0.25">
      <c r="A17" s="793"/>
      <c r="B17" s="728"/>
      <c r="C17" s="128" t="str">
        <f>'таланты+инициативы0,2672'!A60</f>
        <v>Суточные подростки</v>
      </c>
      <c r="D17" s="385" t="str">
        <f>'таланты+инициативы0,2672'!D60</f>
        <v>сут</v>
      </c>
      <c r="E17" s="90">
        <f>'таланты+инициативы0,2672'!E60</f>
        <v>40</v>
      </c>
    </row>
    <row r="18" spans="1:5" ht="12" customHeight="1" x14ac:dyDescent="0.25">
      <c r="A18" s="793"/>
      <c r="B18" s="728"/>
      <c r="C18" s="128" t="str">
        <f>'таланты+инициативы0,2672'!A61</f>
        <v>Проживание подростки</v>
      </c>
      <c r="D18" s="385" t="str">
        <f>'таланты+инициативы0,2672'!D61</f>
        <v>сут</v>
      </c>
      <c r="E18" s="90">
        <f>'таланты+инициативы0,2672'!E61</f>
        <v>20</v>
      </c>
    </row>
    <row r="19" spans="1:5" ht="12" customHeight="1" x14ac:dyDescent="0.25">
      <c r="A19" s="793"/>
      <c r="B19" s="728"/>
      <c r="C19" s="128" t="str">
        <f>'таланты+инициативы0,2672'!A63</f>
        <v>Проезд 5 участников</v>
      </c>
      <c r="D19" s="385" t="str">
        <f>'таланты+инициативы0,2672'!D63</f>
        <v>ед</v>
      </c>
      <c r="E19" s="90">
        <f>'таланты+инициативы0,2672'!E63</f>
        <v>10</v>
      </c>
    </row>
    <row r="20" spans="1:5" ht="12" customHeight="1" x14ac:dyDescent="0.25">
      <c r="A20" s="793"/>
      <c r="B20" s="728"/>
      <c r="C20" s="128" t="str">
        <f>'таланты+инициативы0,2672'!A64</f>
        <v>Суточные</v>
      </c>
      <c r="D20" s="385" t="str">
        <f>'таланты+инициативы0,2672'!D64</f>
        <v>сут</v>
      </c>
      <c r="E20" s="90">
        <f>'таланты+инициативы0,2672'!E64</f>
        <v>20</v>
      </c>
    </row>
    <row r="21" spans="1:5" ht="12" customHeight="1" x14ac:dyDescent="0.25">
      <c r="A21" s="793"/>
      <c r="B21" s="728"/>
      <c r="C21" s="128" t="str">
        <f>'таланты+инициативы0,2672'!A65</f>
        <v>Проживание</v>
      </c>
      <c r="D21" s="385" t="str">
        <f>'таланты+инициативы0,2672'!D65</f>
        <v>сут</v>
      </c>
      <c r="E21" s="90">
        <f>'таланты+инициативы0,2672'!E65</f>
        <v>10</v>
      </c>
    </row>
    <row r="22" spans="1:5" ht="12" customHeight="1" x14ac:dyDescent="0.25">
      <c r="A22" s="793"/>
      <c r="B22" s="728"/>
      <c r="C22" s="128" t="str">
        <f>'таланты+инициативы0,2672'!A67</f>
        <v>Проезд 4 детей</v>
      </c>
      <c r="D22" s="385" t="str">
        <f>'таланты+инициативы0,2672'!D67</f>
        <v>ед</v>
      </c>
      <c r="E22" s="90">
        <f>'таланты+инициативы0,2672'!E67</f>
        <v>8</v>
      </c>
    </row>
    <row r="23" spans="1:5" ht="12" customHeight="1" x14ac:dyDescent="0.25">
      <c r="A23" s="793"/>
      <c r="B23" s="728"/>
      <c r="C23" s="128" t="str">
        <f>'таланты+инициативы0,2672'!A68</f>
        <v>Суточные</v>
      </c>
      <c r="D23" s="385" t="str">
        <f>'таланты+инициативы0,2672'!D68</f>
        <v>сут</v>
      </c>
      <c r="E23" s="90">
        <f>'таланты+инициативы0,2672'!E68</f>
        <v>16</v>
      </c>
    </row>
    <row r="24" spans="1:5" ht="12" customHeight="1" x14ac:dyDescent="0.25">
      <c r="A24" s="793"/>
      <c r="B24" s="728"/>
      <c r="C24" s="128" t="str">
        <f>'таланты+инициативы0,2672'!A69</f>
        <v>Проживание</v>
      </c>
      <c r="D24" s="385" t="str">
        <f>'таланты+инициативы0,2672'!D69</f>
        <v>сут</v>
      </c>
      <c r="E24" s="90">
        <f>'таланты+инициативы0,2672'!E69</f>
        <v>8</v>
      </c>
    </row>
    <row r="25" spans="1:5" ht="12" customHeight="1" x14ac:dyDescent="0.25">
      <c r="A25" s="793"/>
      <c r="B25" s="728"/>
      <c r="C25" s="128" t="str">
        <f>'таланты+инициативы0,2672'!A70</f>
        <v>Слет участников муниципальных отделений движений РДШ и Юнармия Северо-Енисейского района</v>
      </c>
      <c r="D25" s="385"/>
      <c r="E25" s="90">
        <f>'таланты+инициативы0,2672'!E70</f>
        <v>0</v>
      </c>
    </row>
    <row r="26" spans="1:5" ht="12" customHeight="1" x14ac:dyDescent="0.25">
      <c r="A26" s="793"/>
      <c r="B26" s="728"/>
      <c r="C26" s="128" t="str">
        <f>'таланты+инициативы0,2672'!A72</f>
        <v>Проезд участников п Брянка</v>
      </c>
      <c r="D26" s="385" t="str">
        <f>'таланты+инициативы0,2672'!D71</f>
        <v>ед</v>
      </c>
      <c r="E26" s="90">
        <f>'таланты+инициативы0,2672'!E72</f>
        <v>10</v>
      </c>
    </row>
    <row r="27" spans="1:5" ht="12" customHeight="1" x14ac:dyDescent="0.25">
      <c r="A27" s="793"/>
      <c r="B27" s="728"/>
      <c r="C27" s="128" t="str">
        <f>'таланты+инициативы0,2672'!A73</f>
        <v>Проезд участников п Тея, Новая Калами</v>
      </c>
      <c r="D27" s="385" t="str">
        <f>'таланты+инициативы0,2672'!D72</f>
        <v>сут</v>
      </c>
      <c r="E27" s="90">
        <f>'таланты+инициативы0,2672'!E73</f>
        <v>10</v>
      </c>
    </row>
    <row r="28" spans="1:5" ht="12" customHeight="1" x14ac:dyDescent="0.25">
      <c r="A28" s="793"/>
      <c r="B28" s="728"/>
      <c r="C28" s="128" t="str">
        <f>'таланты+инициативы0,2672'!A74</f>
        <v>Расходные материалы к мероприятиям</v>
      </c>
      <c r="D28" s="385" t="str">
        <f>'таланты+инициативы0,2672'!D73</f>
        <v>сут</v>
      </c>
      <c r="E28" s="90">
        <f>'таланты+инициативы0,2672'!E74</f>
        <v>120</v>
      </c>
    </row>
    <row r="29" spans="1:5" ht="12" hidden="1" customHeight="1" x14ac:dyDescent="0.25">
      <c r="A29" s="793"/>
      <c r="B29" s="728"/>
      <c r="C29" s="128" t="e">
        <f>'таланты+инициативы0,2672'!#REF!</f>
        <v>#REF!</v>
      </c>
      <c r="D29" s="94" t="e">
        <f>'таланты+инициативы0,2672'!#REF!</f>
        <v>#REF!</v>
      </c>
      <c r="E29" s="98" t="e">
        <f>'таланты+инициативы0,2672'!#REF!</f>
        <v>#REF!</v>
      </c>
    </row>
    <row r="30" spans="1:5" ht="12" hidden="1" customHeight="1" x14ac:dyDescent="0.25">
      <c r="A30" s="793"/>
      <c r="B30" s="728"/>
      <c r="C30" s="128" t="e">
        <f>'таланты+инициативы0,2672'!#REF!</f>
        <v>#REF!</v>
      </c>
      <c r="D30" s="94" t="e">
        <f>'таланты+инициативы0,2672'!#REF!</f>
        <v>#REF!</v>
      </c>
      <c r="E30" s="98" t="e">
        <f>'таланты+инициативы0,2672'!#REF!</f>
        <v>#REF!</v>
      </c>
    </row>
    <row r="31" spans="1:5" ht="12" hidden="1" customHeight="1" x14ac:dyDescent="0.25">
      <c r="A31" s="793"/>
      <c r="B31" s="728"/>
      <c r="C31" s="128" t="e">
        <f>'таланты+инициативы0,2672'!#REF!</f>
        <v>#REF!</v>
      </c>
      <c r="D31" s="94" t="e">
        <f>'таланты+инициативы0,2672'!#REF!</f>
        <v>#REF!</v>
      </c>
      <c r="E31" s="98" t="e">
        <f>'таланты+инициативы0,2672'!#REF!</f>
        <v>#REF!</v>
      </c>
    </row>
    <row r="32" spans="1:5" ht="12" hidden="1" customHeight="1" x14ac:dyDescent="0.25">
      <c r="A32" s="793"/>
      <c r="B32" s="728"/>
      <c r="C32" s="128" t="e">
        <f>'таланты+инициативы0,2672'!#REF!</f>
        <v>#REF!</v>
      </c>
      <c r="D32" s="94" t="e">
        <f>'таланты+инициативы0,2672'!#REF!</f>
        <v>#REF!</v>
      </c>
      <c r="E32" s="98" t="e">
        <f>'таланты+инициативы0,2672'!#REF!</f>
        <v>#REF!</v>
      </c>
    </row>
    <row r="33" spans="1:5" ht="12" hidden="1" customHeight="1" x14ac:dyDescent="0.25">
      <c r="A33" s="793"/>
      <c r="B33" s="728"/>
      <c r="C33" s="128" t="e">
        <f>'таланты+инициативы0,2672'!#REF!</f>
        <v>#REF!</v>
      </c>
      <c r="D33" s="94" t="e">
        <f>'таланты+инициативы0,2672'!#REF!</f>
        <v>#REF!</v>
      </c>
      <c r="E33" s="98" t="e">
        <f>'таланты+инициативы0,2672'!#REF!</f>
        <v>#REF!</v>
      </c>
    </row>
    <row r="34" spans="1:5" ht="12" hidden="1" customHeight="1" x14ac:dyDescent="0.25">
      <c r="A34" s="793"/>
      <c r="B34" s="728"/>
      <c r="C34" s="128" t="e">
        <f>'таланты+инициативы0,2672'!#REF!</f>
        <v>#REF!</v>
      </c>
      <c r="D34" s="94" t="e">
        <f>'таланты+инициативы0,2672'!#REF!</f>
        <v>#REF!</v>
      </c>
      <c r="E34" s="98" t="e">
        <f>'таланты+инициативы0,2672'!#REF!</f>
        <v>#REF!</v>
      </c>
    </row>
    <row r="35" spans="1:5" ht="12" hidden="1" customHeight="1" x14ac:dyDescent="0.25">
      <c r="A35" s="793"/>
      <c r="B35" s="728"/>
      <c r="C35" s="128" t="e">
        <f>'таланты+инициативы0,2672'!#REF!</f>
        <v>#REF!</v>
      </c>
      <c r="D35" s="94" t="e">
        <f>'таланты+инициативы0,2672'!#REF!</f>
        <v>#REF!</v>
      </c>
      <c r="E35" s="98" t="e">
        <f>'таланты+инициативы0,2672'!#REF!</f>
        <v>#REF!</v>
      </c>
    </row>
    <row r="36" spans="1:5" ht="12" hidden="1" customHeight="1" x14ac:dyDescent="0.25">
      <c r="A36" s="793"/>
      <c r="B36" s="728"/>
      <c r="C36" s="128" t="e">
        <f>'таланты+инициативы0,2672'!#REF!</f>
        <v>#REF!</v>
      </c>
      <c r="D36" s="94" t="e">
        <f>'таланты+инициативы0,2672'!#REF!</f>
        <v>#REF!</v>
      </c>
      <c r="E36" s="98" t="e">
        <f>'таланты+инициативы0,2672'!#REF!</f>
        <v>#REF!</v>
      </c>
    </row>
    <row r="37" spans="1:5" ht="12" hidden="1" customHeight="1" x14ac:dyDescent="0.25">
      <c r="A37" s="793"/>
      <c r="B37" s="728"/>
      <c r="C37" s="128" t="e">
        <f>'таланты+инициативы0,2672'!#REF!</f>
        <v>#REF!</v>
      </c>
      <c r="D37" s="94" t="e">
        <f>'таланты+инициативы0,2672'!#REF!</f>
        <v>#REF!</v>
      </c>
      <c r="E37" s="98" t="e">
        <f>'таланты+инициативы0,2672'!#REF!</f>
        <v>#REF!</v>
      </c>
    </row>
    <row r="38" spans="1:5" ht="12" hidden="1" customHeight="1" x14ac:dyDescent="0.25">
      <c r="A38" s="793"/>
      <c r="B38" s="728"/>
      <c r="C38" s="128" t="e">
        <f>'таланты+инициативы0,2672'!#REF!</f>
        <v>#REF!</v>
      </c>
      <c r="D38" s="94" t="e">
        <f>'таланты+инициативы0,2672'!#REF!</f>
        <v>#REF!</v>
      </c>
      <c r="E38" s="98" t="e">
        <f>'таланты+инициативы0,2672'!#REF!</f>
        <v>#REF!</v>
      </c>
    </row>
    <row r="39" spans="1:5" ht="12" hidden="1" customHeight="1" x14ac:dyDescent="0.25">
      <c r="A39" s="793"/>
      <c r="B39" s="728"/>
      <c r="C39" s="128" t="e">
        <f>'таланты+инициативы0,2672'!#REF!</f>
        <v>#REF!</v>
      </c>
      <c r="D39" s="94" t="e">
        <f>'таланты+инициативы0,2672'!#REF!</f>
        <v>#REF!</v>
      </c>
      <c r="E39" s="98" t="e">
        <f>'таланты+инициативы0,2672'!#REF!</f>
        <v>#REF!</v>
      </c>
    </row>
    <row r="40" spans="1:5" ht="12" hidden="1" customHeight="1" x14ac:dyDescent="0.25">
      <c r="A40" s="793"/>
      <c r="B40" s="728"/>
      <c r="C40" s="128" t="e">
        <f>'таланты+инициативы0,2672'!#REF!</f>
        <v>#REF!</v>
      </c>
      <c r="D40" s="94" t="e">
        <f>'таланты+инициативы0,2672'!#REF!</f>
        <v>#REF!</v>
      </c>
      <c r="E40" s="98" t="e">
        <f>'таланты+инициативы0,2672'!#REF!</f>
        <v>#REF!</v>
      </c>
    </row>
    <row r="41" spans="1:5" ht="12" hidden="1" customHeight="1" x14ac:dyDescent="0.25">
      <c r="A41" s="793"/>
      <c r="B41" s="728"/>
      <c r="C41" s="128" t="e">
        <f>'таланты+инициативы0,2672'!#REF!</f>
        <v>#REF!</v>
      </c>
      <c r="D41" s="94" t="e">
        <f>'таланты+инициативы0,2672'!#REF!</f>
        <v>#REF!</v>
      </c>
      <c r="E41" s="98" t="e">
        <f>'таланты+инициативы0,2672'!#REF!</f>
        <v>#REF!</v>
      </c>
    </row>
    <row r="42" spans="1:5" ht="12" hidden="1" customHeight="1" x14ac:dyDescent="0.25">
      <c r="A42" s="793"/>
      <c r="B42" s="728"/>
      <c r="C42" s="128" t="e">
        <f>'таланты+инициативы0,2672'!#REF!</f>
        <v>#REF!</v>
      </c>
      <c r="D42" s="94" t="e">
        <f>'таланты+инициативы0,2672'!#REF!</f>
        <v>#REF!</v>
      </c>
      <c r="E42" s="98" t="e">
        <f>'таланты+инициативы0,2672'!#REF!</f>
        <v>#REF!</v>
      </c>
    </row>
    <row r="43" spans="1:5" ht="12" hidden="1" customHeight="1" x14ac:dyDescent="0.25">
      <c r="A43" s="793"/>
      <c r="B43" s="728"/>
      <c r="C43" s="128" t="e">
        <f>'таланты+инициативы0,2672'!#REF!</f>
        <v>#REF!</v>
      </c>
      <c r="D43" s="94" t="e">
        <f>'таланты+инициативы0,2672'!#REF!</f>
        <v>#REF!</v>
      </c>
      <c r="E43" s="98" t="e">
        <f>'таланты+инициативы0,2672'!#REF!</f>
        <v>#REF!</v>
      </c>
    </row>
    <row r="44" spans="1:5" ht="12" hidden="1" customHeight="1" x14ac:dyDescent="0.25">
      <c r="A44" s="793"/>
      <c r="B44" s="728"/>
      <c r="C44" s="128" t="e">
        <f>'таланты+инициативы0,2672'!#REF!</f>
        <v>#REF!</v>
      </c>
      <c r="D44" s="94" t="e">
        <f>'таланты+инициативы0,2672'!#REF!</f>
        <v>#REF!</v>
      </c>
      <c r="E44" s="98" t="e">
        <f>'таланты+инициативы0,2672'!#REF!</f>
        <v>#REF!</v>
      </c>
    </row>
    <row r="45" spans="1:5" ht="12" hidden="1" customHeight="1" x14ac:dyDescent="0.25">
      <c r="A45" s="793"/>
      <c r="B45" s="728"/>
      <c r="C45" s="128" t="e">
        <f>'таланты+инициативы0,2672'!#REF!</f>
        <v>#REF!</v>
      </c>
      <c r="D45" s="94" t="e">
        <f>'таланты+инициативы0,2672'!#REF!</f>
        <v>#REF!</v>
      </c>
      <c r="E45" s="98" t="e">
        <f>'таланты+инициативы0,2672'!#REF!</f>
        <v>#REF!</v>
      </c>
    </row>
    <row r="46" spans="1:5" ht="12" hidden="1" customHeight="1" x14ac:dyDescent="0.25">
      <c r="A46" s="793"/>
      <c r="B46" s="728"/>
      <c r="C46" s="128" t="e">
        <f>'таланты+инициативы0,2672'!#REF!</f>
        <v>#REF!</v>
      </c>
      <c r="D46" s="94" t="e">
        <f>'таланты+инициативы0,2672'!#REF!</f>
        <v>#REF!</v>
      </c>
      <c r="E46" s="98" t="e">
        <f>'таланты+инициативы0,2672'!#REF!</f>
        <v>#REF!</v>
      </c>
    </row>
    <row r="47" spans="1:5" ht="12" hidden="1" customHeight="1" x14ac:dyDescent="0.25">
      <c r="A47" s="793"/>
      <c r="B47" s="728"/>
      <c r="C47" s="128" t="e">
        <f>'таланты+инициативы0,2672'!#REF!</f>
        <v>#REF!</v>
      </c>
      <c r="D47" s="94" t="e">
        <f>'таланты+инициативы0,2672'!#REF!</f>
        <v>#REF!</v>
      </c>
      <c r="E47" s="98" t="e">
        <f>'таланты+инициативы0,2672'!#REF!</f>
        <v>#REF!</v>
      </c>
    </row>
    <row r="48" spans="1:5" ht="12" hidden="1" customHeight="1" x14ac:dyDescent="0.25">
      <c r="A48" s="793"/>
      <c r="B48" s="728"/>
      <c r="C48" s="128" t="e">
        <f>'таланты+инициативы0,2672'!#REF!</f>
        <v>#REF!</v>
      </c>
      <c r="D48" s="94" t="e">
        <f>'таланты+инициативы0,2672'!#REF!</f>
        <v>#REF!</v>
      </c>
      <c r="E48" s="98" t="e">
        <f>'таланты+инициативы0,2672'!#REF!</f>
        <v>#REF!</v>
      </c>
    </row>
    <row r="49" spans="1:5" ht="12" hidden="1" customHeight="1" x14ac:dyDescent="0.25">
      <c r="A49" s="793"/>
      <c r="B49" s="728"/>
      <c r="C49" s="128" t="e">
        <f>'таланты+инициативы0,2672'!#REF!</f>
        <v>#REF!</v>
      </c>
      <c r="D49" s="94" t="e">
        <f>'таланты+инициативы0,2672'!#REF!</f>
        <v>#REF!</v>
      </c>
      <c r="E49" s="98" t="e">
        <f>'таланты+инициативы0,2672'!#REF!</f>
        <v>#REF!</v>
      </c>
    </row>
    <row r="50" spans="1:5" ht="12" hidden="1" customHeight="1" x14ac:dyDescent="0.25">
      <c r="A50" s="793"/>
      <c r="B50" s="728"/>
      <c r="C50" s="128" t="e">
        <f>'таланты+инициативы0,2672'!#REF!</f>
        <v>#REF!</v>
      </c>
      <c r="D50" s="94" t="e">
        <f>'таланты+инициативы0,2672'!#REF!</f>
        <v>#REF!</v>
      </c>
      <c r="E50" s="98" t="e">
        <f>'таланты+инициативы0,2672'!#REF!</f>
        <v>#REF!</v>
      </c>
    </row>
    <row r="51" spans="1:5" ht="12" hidden="1" customHeight="1" x14ac:dyDescent="0.25">
      <c r="A51" s="793"/>
      <c r="B51" s="728"/>
      <c r="C51" s="128" t="e">
        <f>'таланты+инициативы0,2672'!#REF!</f>
        <v>#REF!</v>
      </c>
      <c r="D51" s="94" t="e">
        <f>'таланты+инициативы0,2672'!#REF!</f>
        <v>#REF!</v>
      </c>
      <c r="E51" s="98" t="e">
        <f>'таланты+инициативы0,2672'!#REF!</f>
        <v>#REF!</v>
      </c>
    </row>
    <row r="52" spans="1:5" ht="12" hidden="1" customHeight="1" x14ac:dyDescent="0.25">
      <c r="A52" s="793"/>
      <c r="B52" s="728"/>
      <c r="C52" s="128" t="e">
        <f>'таланты+инициативы0,2672'!#REF!</f>
        <v>#REF!</v>
      </c>
      <c r="D52" s="94" t="e">
        <f>'таланты+инициативы0,2672'!#REF!</f>
        <v>#REF!</v>
      </c>
      <c r="E52" s="98" t="e">
        <f>'таланты+инициативы0,2672'!#REF!</f>
        <v>#REF!</v>
      </c>
    </row>
    <row r="53" spans="1:5" ht="12" hidden="1" customHeight="1" x14ac:dyDescent="0.25">
      <c r="A53" s="793"/>
      <c r="B53" s="728"/>
      <c r="C53" s="128" t="e">
        <f>'таланты+инициативы0,2672'!#REF!</f>
        <v>#REF!</v>
      </c>
      <c r="D53" s="94" t="e">
        <f>'таланты+инициативы0,2672'!#REF!</f>
        <v>#REF!</v>
      </c>
      <c r="E53" s="98" t="e">
        <f>'таланты+инициативы0,2672'!#REF!</f>
        <v>#REF!</v>
      </c>
    </row>
    <row r="54" spans="1:5" ht="12" hidden="1" customHeight="1" x14ac:dyDescent="0.25">
      <c r="A54" s="793"/>
      <c r="B54" s="728"/>
      <c r="C54" s="128" t="e">
        <f>'таланты+инициативы0,2672'!#REF!</f>
        <v>#REF!</v>
      </c>
      <c r="D54" s="94" t="e">
        <f>'таланты+инициативы0,2672'!#REF!</f>
        <v>#REF!</v>
      </c>
      <c r="E54" s="98" t="e">
        <f>'таланты+инициативы0,2672'!#REF!</f>
        <v>#REF!</v>
      </c>
    </row>
    <row r="55" spans="1:5" ht="12" hidden="1" customHeight="1" x14ac:dyDescent="0.25">
      <c r="A55" s="793"/>
      <c r="B55" s="728"/>
      <c r="C55" s="128" t="e">
        <f>'таланты+инициативы0,2672'!#REF!</f>
        <v>#REF!</v>
      </c>
      <c r="D55" s="94" t="e">
        <f>'таланты+инициативы0,2672'!#REF!</f>
        <v>#REF!</v>
      </c>
      <c r="E55" s="98" t="e">
        <f>'таланты+инициативы0,2672'!#REF!</f>
        <v>#REF!</v>
      </c>
    </row>
    <row r="56" spans="1:5" ht="12" hidden="1" customHeight="1" x14ac:dyDescent="0.25">
      <c r="A56" s="793"/>
      <c r="B56" s="728"/>
      <c r="C56" s="128" t="e">
        <f>'таланты+инициативы0,2672'!#REF!</f>
        <v>#REF!</v>
      </c>
      <c r="D56" s="94" t="e">
        <f>'таланты+инициативы0,2672'!#REF!</f>
        <v>#REF!</v>
      </c>
      <c r="E56" s="98" t="e">
        <f>'таланты+инициативы0,2672'!#REF!</f>
        <v>#REF!</v>
      </c>
    </row>
    <row r="57" spans="1:5" ht="12" hidden="1" customHeight="1" x14ac:dyDescent="0.25">
      <c r="A57" s="793"/>
      <c r="B57" s="728"/>
      <c r="C57" s="128" t="e">
        <f>'таланты+инициативы0,2672'!#REF!</f>
        <v>#REF!</v>
      </c>
      <c r="D57" s="94" t="e">
        <f>'таланты+инициативы0,2672'!#REF!</f>
        <v>#REF!</v>
      </c>
      <c r="E57" s="98" t="e">
        <f>'таланты+инициативы0,2672'!#REF!</f>
        <v>#REF!</v>
      </c>
    </row>
    <row r="58" spans="1:5" ht="12" hidden="1" customHeight="1" x14ac:dyDescent="0.25">
      <c r="A58" s="793"/>
      <c r="B58" s="728"/>
      <c r="C58" s="128" t="e">
        <f>'таланты+инициативы0,2672'!#REF!</f>
        <v>#REF!</v>
      </c>
      <c r="D58" s="94" t="e">
        <f>'таланты+инициативы0,2672'!#REF!</f>
        <v>#REF!</v>
      </c>
      <c r="E58" s="98" t="e">
        <f>'таланты+инициативы0,2672'!#REF!</f>
        <v>#REF!</v>
      </c>
    </row>
    <row r="59" spans="1:5" ht="12" hidden="1" customHeight="1" x14ac:dyDescent="0.25">
      <c r="A59" s="793"/>
      <c r="B59" s="728"/>
      <c r="C59" s="128" t="e">
        <f>'таланты+инициативы0,2672'!#REF!</f>
        <v>#REF!</v>
      </c>
      <c r="D59" s="94" t="e">
        <f>'таланты+инициативы0,2672'!#REF!</f>
        <v>#REF!</v>
      </c>
      <c r="E59" s="98" t="e">
        <f>'таланты+инициативы0,2672'!#REF!</f>
        <v>#REF!</v>
      </c>
    </row>
    <row r="60" spans="1:5" ht="12" hidden="1" customHeight="1" x14ac:dyDescent="0.25">
      <c r="A60" s="793"/>
      <c r="B60" s="728"/>
      <c r="C60" s="128" t="e">
        <f>'таланты+инициативы0,2672'!#REF!</f>
        <v>#REF!</v>
      </c>
      <c r="D60" s="94" t="e">
        <f>'таланты+инициативы0,2672'!#REF!</f>
        <v>#REF!</v>
      </c>
      <c r="E60" s="98" t="e">
        <f>'таланты+инициативы0,2672'!#REF!</f>
        <v>#REF!</v>
      </c>
    </row>
    <row r="61" spans="1:5" ht="12" hidden="1" customHeight="1" x14ac:dyDescent="0.25">
      <c r="A61" s="793"/>
      <c r="B61" s="728"/>
      <c r="C61" s="128" t="e">
        <f>'таланты+инициативы0,2672'!#REF!</f>
        <v>#REF!</v>
      </c>
      <c r="D61" s="94" t="e">
        <f>'таланты+инициативы0,2672'!#REF!</f>
        <v>#REF!</v>
      </c>
      <c r="E61" s="98" t="e">
        <f>'таланты+инициативы0,2672'!#REF!</f>
        <v>#REF!</v>
      </c>
    </row>
    <row r="62" spans="1:5" ht="12" hidden="1" customHeight="1" x14ac:dyDescent="0.25">
      <c r="A62" s="793"/>
      <c r="B62" s="728"/>
      <c r="C62" s="128" t="e">
        <f>'таланты+инициативы0,2672'!#REF!</f>
        <v>#REF!</v>
      </c>
      <c r="D62" s="94" t="e">
        <f>'таланты+инициативы0,2672'!#REF!</f>
        <v>#REF!</v>
      </c>
      <c r="E62" s="98" t="e">
        <f>'таланты+инициативы0,2672'!#REF!</f>
        <v>#REF!</v>
      </c>
    </row>
    <row r="63" spans="1:5" ht="12" hidden="1" customHeight="1" x14ac:dyDescent="0.25">
      <c r="A63" s="793"/>
      <c r="B63" s="728"/>
      <c r="C63" s="128" t="e">
        <f>'таланты+инициативы0,2672'!#REF!</f>
        <v>#REF!</v>
      </c>
      <c r="D63" s="94" t="e">
        <f>'таланты+инициативы0,2672'!#REF!</f>
        <v>#REF!</v>
      </c>
      <c r="E63" s="98" t="e">
        <f>'таланты+инициативы0,2672'!#REF!</f>
        <v>#REF!</v>
      </c>
    </row>
    <row r="64" spans="1:5" ht="12" hidden="1" customHeight="1" x14ac:dyDescent="0.25">
      <c r="A64" s="793"/>
      <c r="B64" s="728"/>
      <c r="C64" s="128" t="e">
        <f>'таланты+инициативы0,2672'!#REF!</f>
        <v>#REF!</v>
      </c>
      <c r="D64" s="94" t="e">
        <f>'таланты+инициативы0,2672'!#REF!</f>
        <v>#REF!</v>
      </c>
      <c r="E64" s="98" t="e">
        <f>'таланты+инициативы0,2672'!#REF!</f>
        <v>#REF!</v>
      </c>
    </row>
    <row r="65" spans="1:5" ht="12" hidden="1" customHeight="1" x14ac:dyDescent="0.25">
      <c r="A65" s="793"/>
      <c r="B65" s="728"/>
      <c r="C65" s="128" t="e">
        <f>'таланты+инициативы0,2672'!#REF!</f>
        <v>#REF!</v>
      </c>
      <c r="D65" s="94" t="e">
        <f>'таланты+инициативы0,2672'!#REF!</f>
        <v>#REF!</v>
      </c>
      <c r="E65" s="98" t="e">
        <f>'таланты+инициативы0,2672'!#REF!</f>
        <v>#REF!</v>
      </c>
    </row>
    <row r="66" spans="1:5" ht="12" hidden="1" customHeight="1" x14ac:dyDescent="0.25">
      <c r="A66" s="793"/>
      <c r="B66" s="728"/>
      <c r="C66" s="128" t="e">
        <f>'таланты+инициативы0,2672'!#REF!</f>
        <v>#REF!</v>
      </c>
      <c r="D66" s="94" t="e">
        <f>'таланты+инициативы0,2672'!#REF!</f>
        <v>#REF!</v>
      </c>
      <c r="E66" s="98" t="e">
        <f>'таланты+инициативы0,2672'!#REF!</f>
        <v>#REF!</v>
      </c>
    </row>
    <row r="67" spans="1:5" ht="12" hidden="1" customHeight="1" x14ac:dyDescent="0.25">
      <c r="A67" s="793"/>
      <c r="B67" s="728"/>
      <c r="C67" s="128" t="e">
        <f>'таланты+инициативы0,2672'!#REF!</f>
        <v>#REF!</v>
      </c>
      <c r="D67" s="94" t="e">
        <f>'таланты+инициативы0,2672'!#REF!</f>
        <v>#REF!</v>
      </c>
      <c r="E67" s="98" t="e">
        <f>'таланты+инициативы0,2672'!#REF!</f>
        <v>#REF!</v>
      </c>
    </row>
    <row r="68" spans="1:5" ht="12" hidden="1" customHeight="1" x14ac:dyDescent="0.25">
      <c r="A68" s="793"/>
      <c r="B68" s="728"/>
      <c r="C68" s="128" t="e">
        <f>'таланты+инициативы0,2672'!#REF!</f>
        <v>#REF!</v>
      </c>
      <c r="D68" s="94" t="e">
        <f>'таланты+инициативы0,2672'!#REF!</f>
        <v>#REF!</v>
      </c>
      <c r="E68" s="98" t="e">
        <f>'таланты+инициативы0,2672'!#REF!</f>
        <v>#REF!</v>
      </c>
    </row>
    <row r="69" spans="1:5" ht="12" hidden="1" customHeight="1" x14ac:dyDescent="0.25">
      <c r="A69" s="793"/>
      <c r="B69" s="728"/>
      <c r="C69" s="128" t="e">
        <f>'таланты+инициативы0,2672'!#REF!</f>
        <v>#REF!</v>
      </c>
      <c r="D69" s="94" t="e">
        <f>'таланты+инициативы0,2672'!#REF!</f>
        <v>#REF!</v>
      </c>
      <c r="E69" s="98" t="e">
        <f>'таланты+инициативы0,2672'!#REF!</f>
        <v>#REF!</v>
      </c>
    </row>
    <row r="70" spans="1:5" ht="12" hidden="1" customHeight="1" x14ac:dyDescent="0.25">
      <c r="A70" s="793"/>
      <c r="B70" s="728"/>
      <c r="C70" s="128" t="e">
        <f>'таланты+инициативы0,2672'!#REF!</f>
        <v>#REF!</v>
      </c>
      <c r="D70" s="94" t="e">
        <f>'таланты+инициативы0,2672'!#REF!</f>
        <v>#REF!</v>
      </c>
      <c r="E70" s="98" t="e">
        <f>'таланты+инициативы0,2672'!#REF!</f>
        <v>#REF!</v>
      </c>
    </row>
    <row r="71" spans="1:5" ht="12" hidden="1" customHeight="1" x14ac:dyDescent="0.25">
      <c r="A71" s="793"/>
      <c r="B71" s="728"/>
      <c r="C71" s="128" t="e">
        <f>'таланты+инициативы0,2672'!#REF!</f>
        <v>#REF!</v>
      </c>
      <c r="D71" s="94" t="e">
        <f>'таланты+инициативы0,2672'!#REF!</f>
        <v>#REF!</v>
      </c>
      <c r="E71" s="98" t="e">
        <f>'таланты+инициативы0,2672'!#REF!</f>
        <v>#REF!</v>
      </c>
    </row>
    <row r="72" spans="1:5" ht="12" hidden="1" customHeight="1" x14ac:dyDescent="0.25">
      <c r="A72" s="793"/>
      <c r="B72" s="728"/>
      <c r="C72" s="128" t="e">
        <f>'таланты+инициативы0,2672'!#REF!</f>
        <v>#REF!</v>
      </c>
      <c r="D72" s="94" t="e">
        <f>'таланты+инициативы0,2672'!#REF!</f>
        <v>#REF!</v>
      </c>
      <c r="E72" s="98" t="e">
        <f>'таланты+инициативы0,2672'!#REF!</f>
        <v>#REF!</v>
      </c>
    </row>
    <row r="73" spans="1:5" ht="12" hidden="1" customHeight="1" x14ac:dyDescent="0.25">
      <c r="A73" s="793"/>
      <c r="B73" s="728"/>
      <c r="C73" s="128" t="e">
        <f>'таланты+инициативы0,2672'!#REF!</f>
        <v>#REF!</v>
      </c>
      <c r="D73" s="94" t="e">
        <f>'таланты+инициативы0,2672'!#REF!</f>
        <v>#REF!</v>
      </c>
      <c r="E73" s="98" t="e">
        <f>'таланты+инициативы0,2672'!#REF!</f>
        <v>#REF!</v>
      </c>
    </row>
    <row r="74" spans="1:5" ht="12" hidden="1" customHeight="1" x14ac:dyDescent="0.25">
      <c r="A74" s="793"/>
      <c r="B74" s="728"/>
      <c r="C74" s="128" t="e">
        <f>'таланты+инициативы0,2672'!#REF!</f>
        <v>#REF!</v>
      </c>
      <c r="D74" s="94" t="e">
        <f>'таланты+инициативы0,2672'!#REF!</f>
        <v>#REF!</v>
      </c>
      <c r="E74" s="98" t="e">
        <f>'таланты+инициативы0,2672'!#REF!</f>
        <v>#REF!</v>
      </c>
    </row>
    <row r="75" spans="1:5" ht="12" hidden="1" customHeight="1" x14ac:dyDescent="0.25">
      <c r="A75" s="793"/>
      <c r="B75" s="728"/>
      <c r="C75" s="128" t="e">
        <f>'таланты+инициативы0,2672'!#REF!</f>
        <v>#REF!</v>
      </c>
      <c r="D75" s="94" t="e">
        <f>'таланты+инициативы0,2672'!#REF!</f>
        <v>#REF!</v>
      </c>
      <c r="E75" s="98" t="e">
        <f>'таланты+инициативы0,2672'!#REF!</f>
        <v>#REF!</v>
      </c>
    </row>
    <row r="76" spans="1:5" ht="12" customHeight="1" x14ac:dyDescent="0.25">
      <c r="A76" s="793"/>
      <c r="B76" s="728"/>
      <c r="C76" s="731" t="s">
        <v>135</v>
      </c>
      <c r="D76" s="732"/>
      <c r="E76" s="733"/>
    </row>
    <row r="77" spans="1:5" ht="12" customHeight="1" x14ac:dyDescent="0.25">
      <c r="A77" s="793"/>
      <c r="B77" s="728"/>
      <c r="C77" s="731" t="s">
        <v>136</v>
      </c>
      <c r="D77" s="732"/>
      <c r="E77" s="733"/>
    </row>
    <row r="78" spans="1:5" ht="12" customHeight="1" x14ac:dyDescent="0.25">
      <c r="A78" s="793"/>
      <c r="B78" s="728"/>
      <c r="C78" s="134" t="str">
        <f>'натур показатели патриотика'!C52</f>
        <v>Теплоэнергия</v>
      </c>
      <c r="D78" s="135" t="str">
        <f>'натур показатели патриотика'!D52</f>
        <v>Гкал</v>
      </c>
      <c r="E78" s="136">
        <f>'таланты+инициативы0,2672'!D117</f>
        <v>14.696</v>
      </c>
    </row>
    <row r="79" spans="1:5" ht="12" customHeight="1" x14ac:dyDescent="0.25">
      <c r="A79" s="793"/>
      <c r="B79" s="728"/>
      <c r="C79" s="134" t="str">
        <f>'натур показатели патриотика'!C53</f>
        <v xml:space="preserve">Водоснабжение </v>
      </c>
      <c r="D79" s="135" t="str">
        <f>'натур показатели патриотика'!D53</f>
        <v>м2</v>
      </c>
      <c r="E79" s="136">
        <f>'таланты+инициативы0,2672'!D118</f>
        <v>28.403359999999999</v>
      </c>
    </row>
    <row r="80" spans="1:5" ht="12" customHeight="1" x14ac:dyDescent="0.25">
      <c r="A80" s="793"/>
      <c r="B80" s="728"/>
      <c r="C80" s="134" t="str">
        <f>'натур показатели патриотика'!C54</f>
        <v>Водоотведение (септик)</v>
      </c>
      <c r="D80" s="135" t="str">
        <f>'натур показатели патриотика'!D54</f>
        <v>м3</v>
      </c>
      <c r="E80" s="136">
        <f>'таланты+инициативы0,2672'!D119</f>
        <v>0.80159999999999998</v>
      </c>
    </row>
    <row r="81" spans="1:5" ht="12" customHeight="1" x14ac:dyDescent="0.25">
      <c r="A81" s="793"/>
      <c r="B81" s="728"/>
      <c r="C81" s="134" t="str">
        <f>'натур показатели патриотика'!C55</f>
        <v>Электроэнергия</v>
      </c>
      <c r="D81" s="135" t="str">
        <f>'натур показатели патриотика'!D55</f>
        <v>МВт час.</v>
      </c>
      <c r="E81" s="136">
        <f>'таланты+инициативы0,2672'!D120</f>
        <v>1.6032</v>
      </c>
    </row>
    <row r="82" spans="1:5" ht="12" customHeight="1" x14ac:dyDescent="0.25">
      <c r="A82" s="793"/>
      <c r="B82" s="728"/>
      <c r="C82" s="134" t="str">
        <f>'натур показатели патриотика'!C56</f>
        <v>ТКО</v>
      </c>
      <c r="D82" s="135" t="str">
        <f>'натур показатели патриотика'!D56</f>
        <v>договор</v>
      </c>
      <c r="E82" s="136">
        <f>'таланты+инициативы0,2672'!D121</f>
        <v>2.1375999999999999</v>
      </c>
    </row>
    <row r="83" spans="1:5" ht="12" customHeight="1" x14ac:dyDescent="0.25">
      <c r="A83" s="793"/>
      <c r="B83" s="728"/>
      <c r="C83" s="134" t="str">
        <f>'натур показатели патриотика'!C57</f>
        <v>Электроэнергия (резерв)</v>
      </c>
      <c r="D83" s="135" t="str">
        <f>'натур показатели патриотика'!D57</f>
        <v>МВт час.</v>
      </c>
      <c r="E83" s="136">
        <f>'таланты+инициативы0,2672'!D122</f>
        <v>1.3359999999999999</v>
      </c>
    </row>
    <row r="84" spans="1:5" ht="12" customHeight="1" x14ac:dyDescent="0.25">
      <c r="A84" s="793"/>
      <c r="B84" s="728"/>
      <c r="C84" s="737" t="s">
        <v>137</v>
      </c>
      <c r="D84" s="738"/>
      <c r="E84" s="739"/>
    </row>
    <row r="85" spans="1:5" ht="12" customHeight="1" x14ac:dyDescent="0.25">
      <c r="A85" s="793"/>
      <c r="B85" s="728"/>
      <c r="C85" s="256" t="str">
        <f>'таланты+инициативы0,2672'!A164</f>
        <v xml:space="preserve">Уборка территории от снега </v>
      </c>
      <c r="D85" s="135" t="s">
        <v>22</v>
      </c>
      <c r="E85" s="257">
        <f>'таланты+инициативы0,2672'!D164</f>
        <v>0.53439999999999999</v>
      </c>
    </row>
    <row r="86" spans="1:5" ht="12" customHeight="1" x14ac:dyDescent="0.25">
      <c r="A86" s="793"/>
      <c r="B86" s="728"/>
      <c r="C86" s="256" t="str">
        <f>'таланты+инициативы0,2672'!A165</f>
        <v>Профилактическая дезинфекция</v>
      </c>
      <c r="D86" s="135" t="s">
        <v>22</v>
      </c>
      <c r="E86" s="257">
        <f>'таланты+инициативы0,2672'!D165</f>
        <v>0.26719999999999999</v>
      </c>
    </row>
    <row r="87" spans="1:5" ht="12" customHeight="1" x14ac:dyDescent="0.25">
      <c r="A87" s="793"/>
      <c r="B87" s="728"/>
      <c r="C87" s="256" t="str">
        <f>'таланты+инициативы0,2672'!A166</f>
        <v>Обслуживание системы видеонаблюдения</v>
      </c>
      <c r="D87" s="135" t="s">
        <v>22</v>
      </c>
      <c r="E87" s="257">
        <f>'таланты+инициативы0,2672'!D166</f>
        <v>3.2063999999999999</v>
      </c>
    </row>
    <row r="88" spans="1:5" ht="12" customHeight="1" x14ac:dyDescent="0.25">
      <c r="A88" s="793"/>
      <c r="B88" s="728"/>
      <c r="C88" s="256" t="str">
        <f>'таланты+инициативы0,2672'!A167</f>
        <v>Комплексное обслуживание системы тепловодоснабжения и конструктивных элементов здания</v>
      </c>
      <c r="D88" s="135" t="s">
        <v>22</v>
      </c>
      <c r="E88" s="257">
        <f>'таланты+инициативы0,2672'!D167</f>
        <v>0.26719999999999999</v>
      </c>
    </row>
    <row r="89" spans="1:5" ht="12" customHeight="1" x14ac:dyDescent="0.25">
      <c r="A89" s="793"/>
      <c r="B89" s="728"/>
      <c r="C89" s="256" t="str">
        <f>'таланты+инициативы0,2672'!A168</f>
        <v>Договор осмотр технического состояния автомобиля</v>
      </c>
      <c r="D89" s="135" t="s">
        <v>22</v>
      </c>
      <c r="E89" s="257">
        <f>'таланты+инициативы0,2672'!D168</f>
        <v>40.08</v>
      </c>
    </row>
    <row r="90" spans="1:5" ht="12" customHeight="1" x14ac:dyDescent="0.25">
      <c r="A90" s="793"/>
      <c r="B90" s="728"/>
      <c r="C90" s="256" t="str">
        <f>'таланты+инициативы0,2672'!A169</f>
        <v>Техническое обслуживание систем пожарной сигнализации</v>
      </c>
      <c r="D90" s="135" t="s">
        <v>22</v>
      </c>
      <c r="E90" s="257">
        <f>'таланты+инициативы0,2672'!D169</f>
        <v>3.2063999999999999</v>
      </c>
    </row>
    <row r="91" spans="1:5" ht="14.45" customHeight="1" x14ac:dyDescent="0.25">
      <c r="A91" s="793"/>
      <c r="B91" s="728"/>
      <c r="C91" s="256" t="str">
        <f>'таланты+инициативы0,2672'!A170</f>
        <v>Заправка катриджей</v>
      </c>
      <c r="D91" s="135" t="s">
        <v>22</v>
      </c>
      <c r="E91" s="257">
        <f>'таланты+инициативы0,2672'!D170</f>
        <v>2.6719999999999997</v>
      </c>
    </row>
    <row r="92" spans="1:5" ht="14.45" customHeight="1" x14ac:dyDescent="0.25">
      <c r="A92" s="793"/>
      <c r="B92" s="728"/>
      <c r="C92" s="256" t="str">
        <f>'таланты+инициативы0,2672'!A171</f>
        <v>ремонт оборудования</v>
      </c>
      <c r="D92" s="135" t="s">
        <v>22</v>
      </c>
      <c r="E92" s="257">
        <f>'таланты+инициативы0,2672'!D171</f>
        <v>0.26719999999999999</v>
      </c>
    </row>
    <row r="93" spans="1:5" ht="14.45" customHeight="1" x14ac:dyDescent="0.25">
      <c r="A93" s="793"/>
      <c r="B93" s="728"/>
      <c r="C93" s="256" t="str">
        <f>'таланты+инициативы0,2672'!A172</f>
        <v>Возмещение мед осмотра (112/212)</v>
      </c>
      <c r="D93" s="135" t="s">
        <v>22</v>
      </c>
      <c r="E93" s="257">
        <f>'таланты+инициативы0,2672'!D172</f>
        <v>0.53439999999999999</v>
      </c>
    </row>
    <row r="94" spans="1:5" ht="14.45" customHeight="1" x14ac:dyDescent="0.25">
      <c r="A94" s="793"/>
      <c r="B94" s="728"/>
      <c r="C94" s="256" t="str">
        <f>'таланты+инициативы0,2672'!A173</f>
        <v>Услуги СЕМИС подписка</v>
      </c>
      <c r="D94" s="135" t="s">
        <v>22</v>
      </c>
      <c r="E94" s="257">
        <f>'таланты+инициативы0,2672'!D173</f>
        <v>0.26719999999999999</v>
      </c>
    </row>
    <row r="95" spans="1:5" ht="14.45" customHeight="1" x14ac:dyDescent="0.25">
      <c r="A95" s="793"/>
      <c r="B95" s="728"/>
      <c r="C95" s="256" t="str">
        <f>'таланты+инициативы0,2672'!A174</f>
        <v>Изготовление площадки на заднем дворе учреждения</v>
      </c>
      <c r="D95" s="135" t="s">
        <v>22</v>
      </c>
      <c r="E95" s="257">
        <f>'таланты+инициативы0,2672'!D174</f>
        <v>0.26719999999999999</v>
      </c>
    </row>
    <row r="96" spans="1:5" ht="14.45" customHeight="1" x14ac:dyDescent="0.25">
      <c r="A96" s="793"/>
      <c r="B96" s="728"/>
      <c r="C96" s="256" t="str">
        <f>'таланты+инициативы0,2672'!A175</f>
        <v>Предрейсовое медицинское обследование 200дней*85руб</v>
      </c>
      <c r="D96" s="135" t="s">
        <v>22</v>
      </c>
      <c r="E96" s="257">
        <f>'таланты+инициативы0,2672'!D175</f>
        <v>65.998400000000004</v>
      </c>
    </row>
    <row r="97" spans="1:5" ht="14.45" customHeight="1" x14ac:dyDescent="0.25">
      <c r="A97" s="793"/>
      <c r="B97" s="728"/>
      <c r="C97" s="256" t="str">
        <f>'таланты+инициативы0,2672'!A176</f>
        <v xml:space="preserve">Услуги охраны  </v>
      </c>
      <c r="D97" s="135" t="s">
        <v>22</v>
      </c>
      <c r="E97" s="257">
        <f>'таланты+инициативы0,2672'!D176</f>
        <v>3.2063999999999999</v>
      </c>
    </row>
    <row r="98" spans="1:5" ht="21" customHeight="1" x14ac:dyDescent="0.25">
      <c r="A98" s="793"/>
      <c r="B98" s="728"/>
      <c r="C98" s="256" t="str">
        <f>'таланты+инициативы0,2672'!A177</f>
        <v>Обслуживание систем охранных средств сигнализации (тревожная кнопка)</v>
      </c>
      <c r="D98" s="135" t="s">
        <v>22</v>
      </c>
      <c r="E98" s="257">
        <f>'таланты+инициативы0,2672'!D177</f>
        <v>3.2063999999999999</v>
      </c>
    </row>
    <row r="99" spans="1:5" ht="16.5" customHeight="1" x14ac:dyDescent="0.25">
      <c r="A99" s="793"/>
      <c r="B99" s="728"/>
      <c r="C99" s="256" t="str">
        <f>'таланты+инициативы0,2672'!A178</f>
        <v>Медосмотр при устройстве на работу</v>
      </c>
      <c r="D99" s="135" t="s">
        <v>22</v>
      </c>
      <c r="E99" s="257">
        <f>'таланты+инициативы0,2672'!D178</f>
        <v>1.0688</v>
      </c>
    </row>
    <row r="100" spans="1:5" ht="15" customHeight="1" x14ac:dyDescent="0.25">
      <c r="A100" s="793"/>
      <c r="B100" s="728"/>
      <c r="C100" s="256" t="str">
        <f>'таланты+инициативы0,2672'!A179</f>
        <v>Страховая премия по полису ОСАГО за УАЗ</v>
      </c>
      <c r="D100" s="135" t="s">
        <v>22</v>
      </c>
      <c r="E100" s="257">
        <f>'таланты+инициативы0,2672'!D179</f>
        <v>0.26719999999999999</v>
      </c>
    </row>
    <row r="101" spans="1:5" ht="15" customHeight="1" x14ac:dyDescent="0.25">
      <c r="A101" s="793"/>
      <c r="B101" s="728"/>
      <c r="C101" s="25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D101" s="135" t="s">
        <v>22</v>
      </c>
      <c r="E101" s="257">
        <f>'таланты+инициативы0,2672'!D180</f>
        <v>0.26719999999999999</v>
      </c>
    </row>
    <row r="102" spans="1:5" ht="15" customHeight="1" x14ac:dyDescent="0.25">
      <c r="A102" s="793"/>
      <c r="B102" s="728"/>
      <c r="C102" s="256" t="str">
        <f>'таланты+инициативы0,2672'!A181</f>
        <v>Изготовление снежных фигур</v>
      </c>
      <c r="D102" s="135" t="s">
        <v>22</v>
      </c>
      <c r="E102" s="257">
        <f>'таланты+инициативы0,2672'!D181</f>
        <v>0.26719999999999999</v>
      </c>
    </row>
    <row r="103" spans="1:5" ht="15" customHeight="1" x14ac:dyDescent="0.25">
      <c r="A103" s="793"/>
      <c r="B103" s="728"/>
      <c r="C103" s="256" t="str">
        <f>'таланты+инициативы0,2672'!A182</f>
        <v>Приобретение программного обеспечения</v>
      </c>
      <c r="D103" s="135" t="s">
        <v>22</v>
      </c>
      <c r="E103" s="257">
        <f>'таланты+инициативы0,2672'!D182</f>
        <v>0.53439999999999999</v>
      </c>
    </row>
    <row r="104" spans="1:5" ht="15" customHeight="1" x14ac:dyDescent="0.25">
      <c r="A104" s="793"/>
      <c r="B104" s="728"/>
      <c r="C104" s="256" t="str">
        <f>'таланты+инициативы0,2672'!A183</f>
        <v>Оплата пени, штрафов (853/291)</v>
      </c>
      <c r="D104" s="135" t="s">
        <v>22</v>
      </c>
      <c r="E104" s="257">
        <f>'таланты+инициативы0,2672'!D183</f>
        <v>1.3359999999999999</v>
      </c>
    </row>
    <row r="105" spans="1:5" ht="15" hidden="1" customHeight="1" x14ac:dyDescent="0.25">
      <c r="A105" s="793"/>
      <c r="B105" s="728"/>
      <c r="C105" s="256" t="e">
        <f>'таланты+инициативы0,2672'!#REF!</f>
        <v>#REF!</v>
      </c>
      <c r="D105" s="135" t="s">
        <v>22</v>
      </c>
      <c r="E105" s="257" t="e">
        <f>'таланты+инициативы0,2672'!#REF!</f>
        <v>#REF!</v>
      </c>
    </row>
    <row r="106" spans="1:5" ht="15" hidden="1" customHeight="1" x14ac:dyDescent="0.25">
      <c r="A106" s="793"/>
      <c r="B106" s="728"/>
      <c r="C106" s="256" t="e">
        <f>'таланты+инициативы0,2672'!#REF!</f>
        <v>#REF!</v>
      </c>
      <c r="D106" s="135" t="s">
        <v>22</v>
      </c>
      <c r="E106" s="257" t="e">
        <f>'таланты+инициативы0,2672'!#REF!</f>
        <v>#REF!</v>
      </c>
    </row>
    <row r="107" spans="1:5" ht="15" hidden="1" customHeight="1" x14ac:dyDescent="0.25">
      <c r="A107" s="793"/>
      <c r="B107" s="728"/>
      <c r="C107" s="256" t="e">
        <f>'таланты+инициативы0,2672'!#REF!</f>
        <v>#REF!</v>
      </c>
      <c r="D107" s="135" t="s">
        <v>22</v>
      </c>
      <c r="E107" s="257" t="e">
        <f>'таланты+инициативы0,2672'!#REF!</f>
        <v>#REF!</v>
      </c>
    </row>
    <row r="108" spans="1:5" ht="15" hidden="1" customHeight="1" x14ac:dyDescent="0.25">
      <c r="A108" s="793"/>
      <c r="B108" s="728"/>
      <c r="C108" s="256" t="e">
        <f>'таланты+инициативы0,2672'!#REF!</f>
        <v>#REF!</v>
      </c>
      <c r="D108" s="135" t="s">
        <v>22</v>
      </c>
      <c r="E108" s="257" t="e">
        <f>'таланты+инициативы0,2672'!#REF!</f>
        <v>#REF!</v>
      </c>
    </row>
    <row r="109" spans="1:5" ht="15" hidden="1" customHeight="1" x14ac:dyDescent="0.25">
      <c r="A109" s="793"/>
      <c r="B109" s="728"/>
      <c r="C109" s="256" t="e">
        <f>'таланты+инициативы0,2672'!#REF!</f>
        <v>#REF!</v>
      </c>
      <c r="D109" s="135" t="s">
        <v>22</v>
      </c>
      <c r="E109" s="257" t="e">
        <f>'таланты+инициативы0,2672'!#REF!</f>
        <v>#REF!</v>
      </c>
    </row>
    <row r="110" spans="1:5" ht="15" hidden="1" customHeight="1" x14ac:dyDescent="0.25">
      <c r="A110" s="793"/>
      <c r="B110" s="728"/>
      <c r="C110" s="256" t="e">
        <f>'таланты+инициативы0,2672'!#REF!</f>
        <v>#REF!</v>
      </c>
      <c r="D110" s="135" t="s">
        <v>22</v>
      </c>
      <c r="E110" s="257" t="e">
        <f>'таланты+инициативы0,2672'!#REF!</f>
        <v>#REF!</v>
      </c>
    </row>
    <row r="111" spans="1:5" ht="15" hidden="1" customHeight="1" x14ac:dyDescent="0.25">
      <c r="A111" s="793"/>
      <c r="B111" s="728"/>
      <c r="C111" s="256" t="e">
        <f>'таланты+инициативы0,2672'!#REF!</f>
        <v>#REF!</v>
      </c>
      <c r="D111" s="135" t="s">
        <v>22</v>
      </c>
      <c r="E111" s="257" t="e">
        <f>'таланты+инициативы0,2672'!#REF!</f>
        <v>#REF!</v>
      </c>
    </row>
    <row r="112" spans="1:5" ht="15" hidden="1" customHeight="1" x14ac:dyDescent="0.25">
      <c r="A112" s="793"/>
      <c r="B112" s="728"/>
      <c r="C112" s="256" t="e">
        <f>'таланты+инициативы0,2672'!#REF!</f>
        <v>#REF!</v>
      </c>
      <c r="D112" s="135" t="s">
        <v>22</v>
      </c>
      <c r="E112" s="257" t="e">
        <f>'таланты+инициативы0,2672'!#REF!</f>
        <v>#REF!</v>
      </c>
    </row>
    <row r="113" spans="1:5" ht="15" hidden="1" customHeight="1" x14ac:dyDescent="0.25">
      <c r="A113" s="793"/>
      <c r="B113" s="728"/>
      <c r="C113" s="256" t="e">
        <f>'таланты+инициативы0,2672'!#REF!</f>
        <v>#REF!</v>
      </c>
      <c r="D113" s="135" t="s">
        <v>22</v>
      </c>
      <c r="E113" s="257" t="e">
        <f>'таланты+инициативы0,2672'!#REF!</f>
        <v>#REF!</v>
      </c>
    </row>
    <row r="114" spans="1:5" ht="15" hidden="1" customHeight="1" x14ac:dyDescent="0.25">
      <c r="A114" s="793"/>
      <c r="B114" s="728"/>
      <c r="C114" s="256" t="e">
        <f>'таланты+инициативы0,2672'!#REF!</f>
        <v>#REF!</v>
      </c>
      <c r="D114" s="135" t="s">
        <v>22</v>
      </c>
      <c r="E114" s="257" t="e">
        <f>'таланты+инициативы0,2672'!#REF!</f>
        <v>#REF!</v>
      </c>
    </row>
    <row r="115" spans="1:5" ht="15" hidden="1" customHeight="1" x14ac:dyDescent="0.25">
      <c r="A115" s="793"/>
      <c r="B115" s="728"/>
      <c r="C115" s="256" t="e">
        <f>'таланты+инициативы0,2672'!#REF!</f>
        <v>#REF!</v>
      </c>
      <c r="D115" s="135" t="s">
        <v>22</v>
      </c>
      <c r="E115" s="257" t="e">
        <f>'таланты+инициативы0,2672'!#REF!</f>
        <v>#REF!</v>
      </c>
    </row>
    <row r="116" spans="1:5" ht="15" hidden="1" customHeight="1" x14ac:dyDescent="0.25">
      <c r="A116" s="793"/>
      <c r="B116" s="728"/>
      <c r="C116" s="256" t="e">
        <f>'таланты+инициативы0,2672'!#REF!</f>
        <v>#REF!</v>
      </c>
      <c r="D116" s="135" t="s">
        <v>22</v>
      </c>
      <c r="E116" s="257" t="e">
        <f>'таланты+инициативы0,2672'!#REF!</f>
        <v>#REF!</v>
      </c>
    </row>
    <row r="117" spans="1:5" ht="15" hidden="1" customHeight="1" x14ac:dyDescent="0.25">
      <c r="A117" s="793"/>
      <c r="B117" s="728"/>
      <c r="C117" s="256" t="e">
        <f>'таланты+инициативы0,2672'!#REF!</f>
        <v>#REF!</v>
      </c>
      <c r="D117" s="135" t="s">
        <v>22</v>
      </c>
      <c r="E117" s="257" t="e">
        <f>'таланты+инициативы0,2672'!#REF!</f>
        <v>#REF!</v>
      </c>
    </row>
    <row r="118" spans="1:5" ht="15" customHeight="1" x14ac:dyDescent="0.25">
      <c r="A118" s="793"/>
      <c r="B118" s="728"/>
      <c r="C118" s="734" t="s">
        <v>138</v>
      </c>
      <c r="D118" s="735"/>
      <c r="E118" s="736"/>
    </row>
    <row r="119" spans="1:5" ht="15" customHeight="1" x14ac:dyDescent="0.25">
      <c r="A119" s="793"/>
      <c r="B119" s="728"/>
      <c r="C119" s="138" t="str">
        <f>'инновации+добровольчество0,3664'!A133</f>
        <v>переговоры по району, мин</v>
      </c>
      <c r="D119" s="100" t="s">
        <v>86</v>
      </c>
      <c r="E119" s="233">
        <f>'таланты+инициативы0,2672'!D144</f>
        <v>80.16</v>
      </c>
    </row>
    <row r="120" spans="1:5" ht="15" customHeight="1" x14ac:dyDescent="0.25">
      <c r="A120" s="793"/>
      <c r="B120" s="728"/>
      <c r="C120" s="138" t="str">
        <f>'инновации+добровольчество0,3664'!A134</f>
        <v>Переговоры за пределами района,мин</v>
      </c>
      <c r="D120" s="100" t="s">
        <v>22</v>
      </c>
      <c r="E120" s="443">
        <f>'таланты+инициативы0,2672'!D145</f>
        <v>4.008</v>
      </c>
    </row>
    <row r="121" spans="1:5" ht="15" customHeight="1" x14ac:dyDescent="0.25">
      <c r="A121" s="793"/>
      <c r="B121" s="728"/>
      <c r="C121" s="138" t="str">
        <f>'инновации+добровольчество0,3664'!A135</f>
        <v>Абоненская плата за услуги связи, номеров</v>
      </c>
      <c r="D121" s="100" t="s">
        <v>37</v>
      </c>
      <c r="E121" s="233">
        <f>'таланты+инициативы0,2672'!D146</f>
        <v>0.26719999999999999</v>
      </c>
    </row>
    <row r="122" spans="1:5" ht="15" customHeight="1" x14ac:dyDescent="0.25">
      <c r="A122" s="793"/>
      <c r="B122" s="728"/>
      <c r="C122" s="138" t="str">
        <f>'инновации+добровольчество0,3664'!A136</f>
        <v xml:space="preserve">Абоненская плата за услуги Интернет </v>
      </c>
      <c r="D122" s="100" t="s">
        <v>37</v>
      </c>
      <c r="E122" s="233">
        <f>'таланты+инициативы0,2672'!D147</f>
        <v>0.26719999999999999</v>
      </c>
    </row>
    <row r="123" spans="1:5" ht="15" customHeight="1" x14ac:dyDescent="0.25">
      <c r="A123" s="793"/>
      <c r="B123" s="728"/>
      <c r="C123" s="138" t="str">
        <f>'инновации+добровольчество0,3664'!A137</f>
        <v>Почтовые конверты</v>
      </c>
      <c r="D123" s="100" t="s">
        <v>38</v>
      </c>
      <c r="E123" s="233">
        <f>'таланты+инициативы0,2672'!D148</f>
        <v>13.36</v>
      </c>
    </row>
    <row r="124" spans="1:5" ht="15" hidden="1" customHeight="1" x14ac:dyDescent="0.25">
      <c r="A124" s="793"/>
      <c r="B124" s="728"/>
      <c r="C124" s="138" t="e">
        <f>'инновации+добровольчество0,3664'!#REF!</f>
        <v>#REF!</v>
      </c>
      <c r="D124" s="100" t="s">
        <v>38</v>
      </c>
      <c r="E124" s="233" t="e">
        <f>'таланты+инициативы0,2672'!#REF!</f>
        <v>#REF!</v>
      </c>
    </row>
    <row r="125" spans="1:5" ht="15" hidden="1" customHeight="1" x14ac:dyDescent="0.25">
      <c r="A125" s="793"/>
      <c r="B125" s="728"/>
      <c r="C125" s="138" t="e">
        <f>'инновации+добровольчество0,3664'!#REF!</f>
        <v>#REF!</v>
      </c>
      <c r="D125" s="100" t="s">
        <v>22</v>
      </c>
      <c r="E125" s="233" t="e">
        <f>'таланты+инициативы0,2672'!#REF!</f>
        <v>#REF!</v>
      </c>
    </row>
    <row r="126" spans="1:5" ht="12" customHeight="1" x14ac:dyDescent="0.25">
      <c r="A126" s="793"/>
      <c r="B126" s="728"/>
      <c r="C126" s="740" t="s">
        <v>139</v>
      </c>
      <c r="D126" s="741"/>
      <c r="E126" s="742"/>
    </row>
    <row r="127" spans="1:5" ht="21.6" customHeight="1" x14ac:dyDescent="0.25">
      <c r="A127" s="793"/>
      <c r="B127" s="728"/>
      <c r="C127" s="109" t="s">
        <v>187</v>
      </c>
      <c r="D127" s="258" t="s">
        <v>143</v>
      </c>
      <c r="E127" s="168">
        <f>'таланты+инициативы0,2672'!E82</f>
        <v>0.26719999999999999</v>
      </c>
    </row>
    <row r="128" spans="1:5" ht="12" customHeight="1" x14ac:dyDescent="0.25">
      <c r="A128" s="793"/>
      <c r="B128" s="728"/>
      <c r="C128" s="119" t="s">
        <v>141</v>
      </c>
      <c r="D128" s="258" t="s">
        <v>134</v>
      </c>
      <c r="E128" s="168">
        <f>'таланты+инициативы0,2672'!E83</f>
        <v>0.26719999999999999</v>
      </c>
    </row>
    <row r="129" spans="1:5" ht="15" customHeight="1" x14ac:dyDescent="0.25">
      <c r="A129" s="793"/>
      <c r="B129" s="728"/>
      <c r="C129" s="119" t="s">
        <v>87</v>
      </c>
      <c r="D129" s="258" t="s">
        <v>134</v>
      </c>
      <c r="E129" s="168">
        <f>'таланты+инициативы0,2672'!E84</f>
        <v>0.1336</v>
      </c>
    </row>
    <row r="130" spans="1:5" ht="13.5" customHeight="1" x14ac:dyDescent="0.25">
      <c r="A130" s="793"/>
      <c r="B130" s="728"/>
      <c r="C130" s="119" t="s">
        <v>142</v>
      </c>
      <c r="D130" s="258" t="s">
        <v>134</v>
      </c>
      <c r="E130" s="168">
        <f>'таланты+инициативы0,2672'!E85</f>
        <v>0.26719999999999999</v>
      </c>
    </row>
    <row r="131" spans="1:5" ht="24.6" customHeight="1" x14ac:dyDescent="0.25">
      <c r="A131" s="793"/>
      <c r="B131" s="728"/>
      <c r="C131" s="559" t="s">
        <v>146</v>
      </c>
      <c r="D131" s="560"/>
      <c r="E131" s="561"/>
    </row>
    <row r="132" spans="1:5" ht="12" customHeight="1" x14ac:dyDescent="0.25">
      <c r="A132" s="793"/>
      <c r="B132" s="728"/>
      <c r="C132" s="464" t="str">
        <f>'инновации+добровольчество0,3664'!A103</f>
        <v>Пособие по уходу за ребенком до 3-х лет</v>
      </c>
      <c r="D132" s="467" t="s">
        <v>122</v>
      </c>
      <c r="E132" s="234">
        <f>E127</f>
        <v>0.26719999999999999</v>
      </c>
    </row>
    <row r="133" spans="1:5" ht="12" customHeight="1" x14ac:dyDescent="0.25">
      <c r="A133" s="793"/>
      <c r="B133" s="728"/>
      <c r="C133" s="740" t="s">
        <v>147</v>
      </c>
      <c r="D133" s="741"/>
      <c r="E133" s="742"/>
    </row>
    <row r="134" spans="1:5" ht="12" customHeight="1" x14ac:dyDescent="0.25">
      <c r="A134" s="793"/>
      <c r="B134" s="728"/>
      <c r="C134" s="120" t="s">
        <v>315</v>
      </c>
      <c r="D134" s="100" t="s">
        <v>39</v>
      </c>
      <c r="E134" s="231">
        <f>'таланты+инициативы0,2672'!E135</f>
        <v>20.307199999999998</v>
      </c>
    </row>
    <row r="135" spans="1:5" ht="12" customHeight="1" x14ac:dyDescent="0.25">
      <c r="A135" s="793"/>
      <c r="B135" s="728"/>
      <c r="C135" s="120" t="s">
        <v>316</v>
      </c>
      <c r="D135" s="100" t="s">
        <v>39</v>
      </c>
      <c r="E135" s="231">
        <f>'таланты+инициативы0,2672'!E136</f>
        <v>5.0767999999999995</v>
      </c>
    </row>
    <row r="136" spans="1:5" ht="12" customHeight="1" x14ac:dyDescent="0.25">
      <c r="A136" s="793"/>
      <c r="B136" s="728"/>
      <c r="C136" s="120" t="s">
        <v>317</v>
      </c>
      <c r="D136" s="100" t="s">
        <v>39</v>
      </c>
      <c r="E136" s="231">
        <f>'таланты+инициативы0,2672'!E137</f>
        <v>15.230399999999999</v>
      </c>
    </row>
    <row r="137" spans="1:5" ht="12" customHeight="1" x14ac:dyDescent="0.25">
      <c r="A137" s="793"/>
      <c r="B137" s="728"/>
      <c r="C137" s="562" t="s">
        <v>148</v>
      </c>
      <c r="D137" s="563"/>
      <c r="E137" s="564"/>
    </row>
    <row r="138" spans="1:5" ht="11.25" customHeight="1" x14ac:dyDescent="0.25">
      <c r="A138" s="793"/>
      <c r="B138" s="728"/>
      <c r="C138" s="122" t="str">
        <f>'инновации+добровольчество0,3664'!A145</f>
        <v>Провоз груза 2000 кг (1 кг=9,50 руб)</v>
      </c>
      <c r="D138" s="83" t="s">
        <v>22</v>
      </c>
      <c r="E138" s="239">
        <f>'таланты+инициативы0,2672'!D156</f>
        <v>0.26719999999999999</v>
      </c>
    </row>
    <row r="139" spans="1:5" ht="12" customHeight="1" x14ac:dyDescent="0.25">
      <c r="A139" s="793"/>
      <c r="B139" s="728"/>
      <c r="C139" s="734" t="s">
        <v>149</v>
      </c>
      <c r="D139" s="735"/>
      <c r="E139" s="736"/>
    </row>
    <row r="140" spans="1:5" ht="12" customHeight="1" x14ac:dyDescent="0.25">
      <c r="A140" s="793"/>
      <c r="B140" s="728"/>
      <c r="C140" s="465" t="str">
        <f>'таланты+инициативы0,2672'!A190</f>
        <v>Обучение персонала</v>
      </c>
      <c r="D140" s="135" t="s">
        <v>122</v>
      </c>
      <c r="E140" s="466">
        <f>'таланты+инициативы0,2672'!D190</f>
        <v>0.53439999999999999</v>
      </c>
    </row>
    <row r="141" spans="1:5" ht="12" customHeight="1" x14ac:dyDescent="0.25">
      <c r="A141" s="793"/>
      <c r="B141" s="728"/>
      <c r="C141" s="465" t="str">
        <f>'таланты+инициативы0,2672'!A191</f>
        <v>Переподготовка</v>
      </c>
      <c r="D141" s="135" t="s">
        <v>122</v>
      </c>
      <c r="E141" s="466">
        <f>'таланты+инициативы0,2672'!D191</f>
        <v>0.80159999999999998</v>
      </c>
    </row>
    <row r="142" spans="1:5" ht="12.75" customHeight="1" x14ac:dyDescent="0.25">
      <c r="A142" s="793"/>
      <c r="B142" s="728"/>
      <c r="C142" s="111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68">
        <f>'таланты+инициативы0,2672'!D192</f>
        <v>1.8704000000000001</v>
      </c>
    </row>
    <row r="143" spans="1:5" ht="12.75" customHeight="1" x14ac:dyDescent="0.25">
      <c r="A143" s="793"/>
      <c r="B143" s="728"/>
      <c r="C143" s="111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68">
        <f>'таланты+инициативы0,2672'!D193</f>
        <v>1.3359999999999999</v>
      </c>
    </row>
    <row r="144" spans="1:5" ht="12" customHeight="1" x14ac:dyDescent="0.25">
      <c r="A144" s="793"/>
      <c r="B144" s="728"/>
      <c r="C144" s="111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68">
        <f>'таланты+инициативы0,2672'!D194</f>
        <v>1.3359999999999999</v>
      </c>
    </row>
    <row r="145" spans="1:5" ht="12" customHeight="1" x14ac:dyDescent="0.25">
      <c r="A145" s="793"/>
      <c r="B145" s="728"/>
      <c r="C145" s="111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68">
        <f>'таланты+инициативы0,2672'!D195</f>
        <v>0.53439999999999999</v>
      </c>
    </row>
    <row r="146" spans="1:5" ht="12" customHeight="1" x14ac:dyDescent="0.25">
      <c r="A146" s="793"/>
      <c r="B146" s="728"/>
      <c r="C146" s="111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68">
        <f>'таланты+инициативы0,2672'!D196</f>
        <v>1.8704000000000001</v>
      </c>
    </row>
    <row r="147" spans="1:5" ht="12" customHeight="1" x14ac:dyDescent="0.25">
      <c r="A147" s="793"/>
      <c r="B147" s="728"/>
      <c r="C147" s="111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68">
        <f>'таланты+инициативы0,2672'!D197</f>
        <v>1.3359999999999999</v>
      </c>
    </row>
    <row r="148" spans="1:5" ht="12" customHeight="1" x14ac:dyDescent="0.25">
      <c r="A148" s="793"/>
      <c r="B148" s="728"/>
      <c r="C148" s="111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68">
        <f>'таланты+инициативы0,2672'!D198</f>
        <v>1.0688</v>
      </c>
    </row>
    <row r="149" spans="1:5" ht="12" customHeight="1" x14ac:dyDescent="0.25">
      <c r="A149" s="793"/>
      <c r="B149" s="728"/>
      <c r="C149" s="111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68">
        <f>'таланты+инициативы0,2672'!D199</f>
        <v>26.72</v>
      </c>
    </row>
    <row r="150" spans="1:5" ht="12" customHeight="1" x14ac:dyDescent="0.25">
      <c r="A150" s="793"/>
      <c r="B150" s="728"/>
      <c r="C150" s="111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68">
        <f>'таланты+инициативы0,2672'!D200</f>
        <v>4.008</v>
      </c>
    </row>
    <row r="151" spans="1:5" ht="12" customHeight="1" x14ac:dyDescent="0.25">
      <c r="A151" s="793"/>
      <c r="B151" s="728"/>
      <c r="C151" s="111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68">
        <f>'таланты+инициативы0,2672'!D201</f>
        <v>26.72</v>
      </c>
    </row>
    <row r="152" spans="1:5" ht="12" customHeight="1" x14ac:dyDescent="0.25">
      <c r="A152" s="793"/>
      <c r="B152" s="728"/>
      <c r="C152" s="111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68">
        <f>'таланты+инициативы0,2672'!D202</f>
        <v>10.687999999999999</v>
      </c>
    </row>
    <row r="153" spans="1:5" ht="12" customHeight="1" x14ac:dyDescent="0.25">
      <c r="A153" s="793"/>
      <c r="B153" s="728"/>
      <c r="C153" s="111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68">
        <f>'таланты+инициативы0,2672'!D203</f>
        <v>5.3439999999999994</v>
      </c>
    </row>
    <row r="154" spans="1:5" ht="12" customHeight="1" x14ac:dyDescent="0.25">
      <c r="A154" s="793"/>
      <c r="B154" s="728"/>
      <c r="C154" s="111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68">
        <f>'таланты+инициативы0,2672'!D204</f>
        <v>8.016</v>
      </c>
    </row>
    <row r="155" spans="1:5" ht="12" customHeight="1" x14ac:dyDescent="0.25">
      <c r="A155" s="793"/>
      <c r="B155" s="728"/>
      <c r="C155" s="111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68">
        <f>'таланты+инициативы0,2672'!D205</f>
        <v>5.3439999999999994</v>
      </c>
    </row>
    <row r="156" spans="1:5" ht="12" customHeight="1" x14ac:dyDescent="0.25">
      <c r="A156" s="793"/>
      <c r="B156" s="728"/>
      <c r="C156" s="111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68">
        <f>'таланты+инициативы0,2672'!D206</f>
        <v>1.3359999999999999</v>
      </c>
    </row>
    <row r="157" spans="1:5" ht="12" customHeight="1" x14ac:dyDescent="0.25">
      <c r="A157" s="793"/>
      <c r="B157" s="728"/>
      <c r="C157" s="111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68">
        <f>'таланты+инициативы0,2672'!D207</f>
        <v>5.3439999999999994</v>
      </c>
    </row>
    <row r="158" spans="1:5" ht="12" customHeight="1" x14ac:dyDescent="0.25">
      <c r="A158" s="793"/>
      <c r="B158" s="728"/>
      <c r="C158" s="111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68">
        <f>'таланты+инициативы0,2672'!D208</f>
        <v>13.36</v>
      </c>
    </row>
    <row r="159" spans="1:5" ht="12" customHeight="1" x14ac:dyDescent="0.25">
      <c r="A159" s="793"/>
      <c r="B159" s="728"/>
      <c r="C159" s="111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68">
        <f>'таланты+инициативы0,2672'!D209</f>
        <v>1.3359999999999999</v>
      </c>
    </row>
    <row r="160" spans="1:5" ht="12" customHeight="1" x14ac:dyDescent="0.25">
      <c r="A160" s="793"/>
      <c r="B160" s="728"/>
      <c r="C160" s="111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68">
        <f>'таланты+инициативы0,2672'!D210</f>
        <v>8.016</v>
      </c>
    </row>
    <row r="161" spans="1:5" ht="12" customHeight="1" x14ac:dyDescent="0.25">
      <c r="A161" s="793"/>
      <c r="B161" s="728"/>
      <c r="C161" s="111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68">
        <f>'таланты+инициативы0,2672'!D211</f>
        <v>2.6719999999999997</v>
      </c>
    </row>
    <row r="162" spans="1:5" ht="12" customHeight="1" x14ac:dyDescent="0.25">
      <c r="A162" s="793"/>
      <c r="B162" s="728"/>
      <c r="C162" s="111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68">
        <f>'таланты+инициативы0,2672'!D212</f>
        <v>10.687999999999999</v>
      </c>
    </row>
    <row r="163" spans="1:5" ht="12" customHeight="1" x14ac:dyDescent="0.25">
      <c r="A163" s="793"/>
      <c r="B163" s="728"/>
      <c r="C163" s="111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68">
        <f>'таланты+инициативы0,2672'!D213</f>
        <v>26.72</v>
      </c>
    </row>
    <row r="164" spans="1:5" ht="12" customHeight="1" x14ac:dyDescent="0.25">
      <c r="A164" s="793"/>
      <c r="B164" s="728"/>
      <c r="C164" s="111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68">
        <f>'таланты+инициативы0,2672'!D214</f>
        <v>8.016</v>
      </c>
    </row>
    <row r="165" spans="1:5" ht="12" customHeight="1" x14ac:dyDescent="0.25">
      <c r="A165" s="793"/>
      <c r="B165" s="728"/>
      <c r="C165" s="111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68">
        <f>'таланты+инициативы0,2672'!D215</f>
        <v>2.6719999999999997</v>
      </c>
    </row>
    <row r="166" spans="1:5" ht="12" customHeight="1" x14ac:dyDescent="0.25">
      <c r="A166" s="793"/>
      <c r="B166" s="728"/>
      <c r="C166" s="111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68">
        <f>'таланты+инициативы0,2672'!D216</f>
        <v>2.6719999999999997</v>
      </c>
    </row>
    <row r="167" spans="1:5" ht="12" customHeight="1" x14ac:dyDescent="0.25">
      <c r="A167" s="793"/>
      <c r="B167" s="728"/>
      <c r="C167" s="111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68">
        <f>'таланты+инициативы0,2672'!D217</f>
        <v>26.72</v>
      </c>
    </row>
    <row r="168" spans="1:5" ht="12" customHeight="1" x14ac:dyDescent="0.25">
      <c r="A168" s="793"/>
      <c r="B168" s="728"/>
      <c r="C168" s="111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68">
        <f>'таланты+инициативы0,2672'!D218</f>
        <v>26.72</v>
      </c>
    </row>
    <row r="169" spans="1:5" ht="12" customHeight="1" x14ac:dyDescent="0.25">
      <c r="A169" s="793"/>
      <c r="B169" s="728"/>
      <c r="C169" s="111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68">
        <f>'таланты+инициативы0,2672'!D219</f>
        <v>26.72</v>
      </c>
    </row>
    <row r="170" spans="1:5" ht="12" customHeight="1" x14ac:dyDescent="0.25">
      <c r="A170" s="793"/>
      <c r="B170" s="728"/>
      <c r="C170" s="111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68">
        <f>'таланты+инициативы0,2672'!D220</f>
        <v>13.36</v>
      </c>
    </row>
    <row r="171" spans="1:5" ht="12" customHeight="1" x14ac:dyDescent="0.25">
      <c r="A171" s="793"/>
      <c r="B171" s="728"/>
      <c r="C171" s="111" t="str">
        <f>'натур показатели патриотика'!C143</f>
        <v>Батерейки</v>
      </c>
      <c r="D171" s="67" t="str">
        <f>'натур показатели патриотика'!D143</f>
        <v>шт</v>
      </c>
      <c r="E171" s="168">
        <f>'таланты+инициативы0,2672'!D221</f>
        <v>53.44</v>
      </c>
    </row>
    <row r="172" spans="1:5" ht="12" customHeight="1" x14ac:dyDescent="0.25">
      <c r="A172" s="793"/>
      <c r="B172" s="728"/>
      <c r="C172" s="111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68">
        <f>'таланты+инициативы0,2672'!D222</f>
        <v>26.72</v>
      </c>
    </row>
    <row r="173" spans="1:5" ht="12" customHeight="1" x14ac:dyDescent="0.25">
      <c r="A173" s="793"/>
      <c r="B173" s="728"/>
      <c r="C173" s="111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68">
        <f>'таланты+инициативы0,2672'!D223</f>
        <v>2.6719999999999997</v>
      </c>
    </row>
    <row r="174" spans="1:5" ht="12" customHeight="1" x14ac:dyDescent="0.25">
      <c r="A174" s="793"/>
      <c r="B174" s="728"/>
      <c r="C174" s="111" t="str">
        <f>'натур показатели патриотика'!C146</f>
        <v>ГСМ УАЗ (Масло двигатель)</v>
      </c>
      <c r="D174" s="67" t="str">
        <f>'натур показатели патриотика'!D146</f>
        <v>шт</v>
      </c>
      <c r="E174" s="168">
        <f>'таланты+инициативы0,2672'!D224</f>
        <v>5.3439999999999994</v>
      </c>
    </row>
    <row r="175" spans="1:5" ht="12" customHeight="1" x14ac:dyDescent="0.25">
      <c r="A175" s="793"/>
      <c r="B175" s="728"/>
      <c r="C175" s="111" t="str">
        <f>'натур показатели патриотика'!C147</f>
        <v>ГСМ Бензин</v>
      </c>
      <c r="D175" s="67" t="str">
        <f>'натур показатели патриотика'!D147</f>
        <v>шт</v>
      </c>
      <c r="E175" s="168">
        <f>'таланты+инициативы0,2672'!D225</f>
        <v>694.72</v>
      </c>
    </row>
    <row r="176" spans="1:5" ht="12" hidden="1" customHeight="1" x14ac:dyDescent="0.25">
      <c r="A176" s="793"/>
      <c r="B176" s="728"/>
      <c r="C176" s="111">
        <f>'натур показатели патриотика'!C148</f>
        <v>0</v>
      </c>
      <c r="D176" s="67" t="str">
        <f>'натур показатели патриотика'!D148</f>
        <v>шт</v>
      </c>
      <c r="E176" s="168">
        <f>'таланты+инициативы0,2672'!D226</f>
        <v>0</v>
      </c>
    </row>
    <row r="177" spans="1:5" ht="12" hidden="1" customHeight="1" x14ac:dyDescent="0.25">
      <c r="A177" s="793"/>
      <c r="B177" s="728"/>
      <c r="C177" s="111">
        <f>'натур показатели патриотика'!C149</f>
        <v>0</v>
      </c>
      <c r="D177" s="67" t="str">
        <f>'натур показатели патриотика'!D149</f>
        <v>шт</v>
      </c>
      <c r="E177" s="168">
        <f>'таланты+инициативы0,2672'!D227</f>
        <v>0</v>
      </c>
    </row>
    <row r="178" spans="1:5" ht="12" hidden="1" customHeight="1" x14ac:dyDescent="0.25">
      <c r="A178" s="793"/>
      <c r="B178" s="728"/>
      <c r="C178" s="111">
        <f>'натур показатели патриотика'!C150</f>
        <v>0</v>
      </c>
      <c r="D178" s="67" t="str">
        <f>'натур показатели патриотика'!D150</f>
        <v>шт</v>
      </c>
      <c r="E178" s="168">
        <f>'таланты+инициативы0,2672'!D228</f>
        <v>0</v>
      </c>
    </row>
    <row r="179" spans="1:5" ht="12" hidden="1" customHeight="1" x14ac:dyDescent="0.25">
      <c r="A179" s="793"/>
      <c r="B179" s="728"/>
      <c r="C179" s="111">
        <f>'натур показатели патриотика'!C151</f>
        <v>0</v>
      </c>
      <c r="D179" s="67" t="str">
        <f>'натур показатели патриотика'!D151</f>
        <v>шт</v>
      </c>
      <c r="E179" s="168">
        <f>'таланты+инициативы0,2672'!D229</f>
        <v>0</v>
      </c>
    </row>
    <row r="180" spans="1:5" ht="12" hidden="1" customHeight="1" x14ac:dyDescent="0.25">
      <c r="A180" s="793"/>
      <c r="B180" s="728"/>
      <c r="C180" s="111">
        <f>'натур показатели патриотика'!C152</f>
        <v>0</v>
      </c>
      <c r="D180" s="67" t="str">
        <f>'натур показатели патриотика'!D152</f>
        <v>шт</v>
      </c>
      <c r="E180" s="168">
        <f>'таланты+инициативы0,2672'!D230</f>
        <v>0</v>
      </c>
    </row>
    <row r="181" spans="1:5" ht="12" hidden="1" customHeight="1" x14ac:dyDescent="0.25">
      <c r="A181" s="793"/>
      <c r="B181" s="728"/>
      <c r="C181" s="111">
        <f>'натур показатели патриотика'!C153</f>
        <v>0</v>
      </c>
      <c r="D181" s="67" t="str">
        <f>'натур показатели патриотика'!D153</f>
        <v>шт</v>
      </c>
      <c r="E181" s="168">
        <f>'таланты+инициативы0,2672'!D231</f>
        <v>0</v>
      </c>
    </row>
    <row r="182" spans="1:5" ht="12" hidden="1" customHeight="1" x14ac:dyDescent="0.25">
      <c r="A182" s="793"/>
      <c r="B182" s="728"/>
      <c r="C182" s="111">
        <f>'натур показатели патриотика'!C154</f>
        <v>0</v>
      </c>
      <c r="D182" s="67" t="str">
        <f>'натур показатели патриотика'!D154</f>
        <v>шт</v>
      </c>
      <c r="E182" s="168">
        <f>'таланты+инициативы0,2672'!D232</f>
        <v>0</v>
      </c>
    </row>
    <row r="183" spans="1:5" ht="12" hidden="1" customHeight="1" x14ac:dyDescent="0.25">
      <c r="A183" s="793"/>
      <c r="B183" s="728"/>
      <c r="C183" s="111">
        <f>'натур показатели патриотика'!C155</f>
        <v>0</v>
      </c>
      <c r="D183" s="67" t="str">
        <f>'натур показатели патриотика'!D155</f>
        <v>шт</v>
      </c>
      <c r="E183" s="168">
        <f>'таланты+инициативы0,2672'!D233</f>
        <v>0</v>
      </c>
    </row>
    <row r="184" spans="1:5" ht="12" hidden="1" customHeight="1" x14ac:dyDescent="0.25">
      <c r="A184" s="793"/>
      <c r="B184" s="728"/>
      <c r="C184" s="111">
        <f>'натур показатели патриотика'!C156</f>
        <v>0</v>
      </c>
      <c r="D184" s="67" t="str">
        <f>'натур показатели патриотика'!D156</f>
        <v>шт</v>
      </c>
      <c r="E184" s="168">
        <f>'таланты+инициативы0,2672'!D234</f>
        <v>0</v>
      </c>
    </row>
    <row r="185" spans="1:5" ht="12" hidden="1" customHeight="1" x14ac:dyDescent="0.25">
      <c r="A185" s="793"/>
      <c r="B185" s="728"/>
      <c r="C185" s="111">
        <f>'натур показатели патриотика'!C157</f>
        <v>0</v>
      </c>
      <c r="D185" s="67">
        <f>'натур показатели патриотика'!D157</f>
        <v>0</v>
      </c>
      <c r="E185" s="168">
        <f>'таланты+инициативы0,2672'!D235</f>
        <v>0</v>
      </c>
    </row>
    <row r="186" spans="1:5" ht="12" hidden="1" customHeight="1" x14ac:dyDescent="0.25">
      <c r="A186" s="793"/>
      <c r="B186" s="728"/>
      <c r="C186" s="111">
        <f>'натур показатели патриотика'!C158</f>
        <v>0</v>
      </c>
      <c r="D186" s="67">
        <f>'натур показатели патриотика'!D158</f>
        <v>0</v>
      </c>
      <c r="E186" s="168">
        <f>'таланты+инициативы0,2672'!D236</f>
        <v>0</v>
      </c>
    </row>
    <row r="187" spans="1:5" ht="12" hidden="1" customHeight="1" x14ac:dyDescent="0.25">
      <c r="A187" s="793"/>
      <c r="B187" s="728"/>
      <c r="C187" s="111">
        <f>'натур показатели патриотика'!C159</f>
        <v>0</v>
      </c>
      <c r="D187" s="67">
        <f>'натур показатели патриотика'!D159</f>
        <v>0</v>
      </c>
      <c r="E187" s="168">
        <f>'таланты+инициативы0,2672'!D237</f>
        <v>0</v>
      </c>
    </row>
    <row r="188" spans="1:5" ht="12" hidden="1" customHeight="1" x14ac:dyDescent="0.25">
      <c r="A188" s="793"/>
      <c r="B188" s="728"/>
      <c r="C188" s="111">
        <f>'натур показатели патриотика'!C160</f>
        <v>0</v>
      </c>
      <c r="D188" s="67">
        <f>'натур показатели патриотика'!D160</f>
        <v>0</v>
      </c>
      <c r="E188" s="168">
        <f>'таланты+инициативы0,2672'!D238</f>
        <v>0</v>
      </c>
    </row>
    <row r="189" spans="1:5" ht="12" hidden="1" customHeight="1" x14ac:dyDescent="0.25">
      <c r="A189" s="793"/>
      <c r="B189" s="728"/>
      <c r="C189" s="111">
        <f>'натур показатели патриотика'!C161</f>
        <v>0</v>
      </c>
      <c r="D189" s="67">
        <f>'натур показатели патриотика'!D161</f>
        <v>0</v>
      </c>
      <c r="E189" s="168">
        <f>'таланты+инициативы0,2672'!D239</f>
        <v>0</v>
      </c>
    </row>
    <row r="190" spans="1:5" ht="12" hidden="1" customHeight="1" x14ac:dyDescent="0.25">
      <c r="A190" s="793"/>
      <c r="B190" s="728"/>
      <c r="C190" s="111">
        <f>'натур показатели патриотика'!C162</f>
        <v>0</v>
      </c>
      <c r="D190" s="67">
        <f>'натур показатели патриотика'!D162</f>
        <v>0</v>
      </c>
      <c r="E190" s="168">
        <f>'таланты+инициативы0,2672'!D240</f>
        <v>0</v>
      </c>
    </row>
    <row r="191" spans="1:5" ht="12" hidden="1" customHeight="1" x14ac:dyDescent="0.25">
      <c r="A191" s="793"/>
      <c r="B191" s="728"/>
      <c r="C191" s="111">
        <f>'натур показатели патриотика'!C163</f>
        <v>0</v>
      </c>
      <c r="D191" s="67">
        <f>'натур показатели патриотика'!D163</f>
        <v>0</v>
      </c>
      <c r="E191" s="168">
        <f>'таланты+инициативы0,2672'!D241</f>
        <v>0</v>
      </c>
    </row>
    <row r="192" spans="1:5" ht="12" hidden="1" customHeight="1" x14ac:dyDescent="0.25">
      <c r="A192" s="793"/>
      <c r="B192" s="728"/>
      <c r="C192" s="111">
        <f>'натур показатели патриотика'!C164</f>
        <v>0</v>
      </c>
      <c r="D192" s="67">
        <f>'натур показатели патриотика'!D164</f>
        <v>0</v>
      </c>
      <c r="E192" s="168">
        <f>'таланты+инициативы0,2672'!D242</f>
        <v>0</v>
      </c>
    </row>
    <row r="193" spans="1:5" ht="12" hidden="1" customHeight="1" x14ac:dyDescent="0.25">
      <c r="A193" s="793"/>
      <c r="B193" s="728"/>
      <c r="C193" s="111">
        <f>'натур показатели патриотика'!C165</f>
        <v>0</v>
      </c>
      <c r="D193" s="67">
        <f>'натур показатели патриотика'!D165</f>
        <v>0</v>
      </c>
      <c r="E193" s="168">
        <f>'таланты+инициативы0,2672'!D243</f>
        <v>0</v>
      </c>
    </row>
    <row r="194" spans="1:5" ht="12" hidden="1" customHeight="1" x14ac:dyDescent="0.25">
      <c r="A194" s="793"/>
      <c r="B194" s="728"/>
      <c r="C194" s="111">
        <f>'натур показатели патриотика'!C166</f>
        <v>0</v>
      </c>
      <c r="D194" s="67">
        <f>'натур показатели патриотика'!D166</f>
        <v>0</v>
      </c>
      <c r="E194" s="168">
        <f>'таланты+инициативы0,2672'!D244</f>
        <v>0</v>
      </c>
    </row>
    <row r="195" spans="1:5" ht="12" hidden="1" customHeight="1" x14ac:dyDescent="0.25">
      <c r="A195" s="793"/>
      <c r="B195" s="728"/>
      <c r="C195" s="111">
        <f>'натур показатели патриотика'!C167</f>
        <v>0</v>
      </c>
      <c r="D195" s="67">
        <f>'натур показатели патриотика'!D167</f>
        <v>0</v>
      </c>
      <c r="E195" s="168">
        <f>'таланты+инициативы0,2672'!D245</f>
        <v>0</v>
      </c>
    </row>
    <row r="196" spans="1:5" ht="12" hidden="1" customHeight="1" x14ac:dyDescent="0.25">
      <c r="A196" s="793"/>
      <c r="B196" s="728"/>
      <c r="C196" s="111">
        <f>'натур показатели патриотика'!C168</f>
        <v>0</v>
      </c>
      <c r="D196" s="67">
        <f>'натур показатели патриотика'!D168</f>
        <v>0</v>
      </c>
      <c r="E196" s="168">
        <f>'таланты+инициативы0,2672'!D246</f>
        <v>0</v>
      </c>
    </row>
    <row r="197" spans="1:5" ht="12" hidden="1" customHeight="1" x14ac:dyDescent="0.25">
      <c r="A197" s="793"/>
      <c r="B197" s="728"/>
      <c r="C197" s="111">
        <f>'натур показатели патриотика'!C169</f>
        <v>0</v>
      </c>
      <c r="D197" s="67">
        <f>'натур показатели патриотика'!D169</f>
        <v>0</v>
      </c>
      <c r="E197" s="168">
        <f>'таланты+инициативы0,2672'!D247</f>
        <v>0</v>
      </c>
    </row>
    <row r="198" spans="1:5" ht="12" hidden="1" customHeight="1" x14ac:dyDescent="0.25">
      <c r="A198" s="793"/>
      <c r="B198" s="728"/>
      <c r="C198" s="111">
        <f>'натур показатели патриотика'!C170</f>
        <v>0</v>
      </c>
      <c r="D198" s="67">
        <f>'натур показатели патриотика'!D170</f>
        <v>0</v>
      </c>
      <c r="E198" s="168">
        <f>'таланты+инициативы0,2672'!D248</f>
        <v>0</v>
      </c>
    </row>
    <row r="199" spans="1:5" ht="12" hidden="1" customHeight="1" x14ac:dyDescent="0.25">
      <c r="A199" s="793"/>
      <c r="B199" s="728"/>
      <c r="C199" s="111">
        <f>'натур показатели патриотика'!C171</f>
        <v>0</v>
      </c>
      <c r="D199" s="67">
        <f>'натур показатели патриотика'!D171</f>
        <v>0</v>
      </c>
      <c r="E199" s="168">
        <f>'таланты+инициативы0,2672'!D249</f>
        <v>0</v>
      </c>
    </row>
    <row r="200" spans="1:5" ht="12" hidden="1" customHeight="1" x14ac:dyDescent="0.25">
      <c r="A200" s="793"/>
      <c r="B200" s="728"/>
      <c r="C200" s="111">
        <f>'натур показатели патриотика'!C172</f>
        <v>0</v>
      </c>
      <c r="D200" s="67">
        <f>'натур показатели патриотика'!D172</f>
        <v>0</v>
      </c>
      <c r="E200" s="168">
        <f>'таланты+инициативы0,2672'!D250</f>
        <v>0</v>
      </c>
    </row>
    <row r="201" spans="1:5" ht="12" hidden="1" customHeight="1" x14ac:dyDescent="0.25">
      <c r="A201" s="793"/>
      <c r="B201" s="728"/>
      <c r="C201" s="111">
        <f>'натур показатели патриотика'!C173</f>
        <v>0</v>
      </c>
      <c r="D201" s="67">
        <f>'натур показатели патриотика'!D173</f>
        <v>0</v>
      </c>
      <c r="E201" s="168">
        <f>'таланты+инициативы0,2672'!D251</f>
        <v>0</v>
      </c>
    </row>
    <row r="202" spans="1:5" ht="12" hidden="1" customHeight="1" x14ac:dyDescent="0.25">
      <c r="A202" s="793"/>
      <c r="B202" s="728"/>
      <c r="C202" s="111">
        <f>'натур показатели патриотика'!C174</f>
        <v>0</v>
      </c>
      <c r="D202" s="67">
        <f>'натур показатели патриотика'!D174</f>
        <v>0</v>
      </c>
      <c r="E202" s="168">
        <f>'таланты+инициативы0,2672'!D252</f>
        <v>0</v>
      </c>
    </row>
    <row r="203" spans="1:5" ht="12" hidden="1" customHeight="1" x14ac:dyDescent="0.25">
      <c r="A203" s="793"/>
      <c r="B203" s="728"/>
      <c r="C203" s="111">
        <f>'натур показатели патриотика'!C175</f>
        <v>0</v>
      </c>
      <c r="D203" s="67">
        <f>'натур показатели патриотика'!D175</f>
        <v>0</v>
      </c>
      <c r="E203" s="168">
        <f>'таланты+инициативы0,2672'!D253</f>
        <v>0</v>
      </c>
    </row>
    <row r="204" spans="1:5" ht="12" hidden="1" customHeight="1" x14ac:dyDescent="0.25">
      <c r="A204" s="793"/>
      <c r="B204" s="728"/>
      <c r="C204" s="111">
        <f>'натур показатели патриотика'!C176</f>
        <v>0</v>
      </c>
      <c r="D204" s="67">
        <f>'натур показатели патриотика'!D176</f>
        <v>0</v>
      </c>
      <c r="E204" s="168">
        <f>'таланты+инициативы0,2672'!D254</f>
        <v>0</v>
      </c>
    </row>
    <row r="205" spans="1:5" ht="12" hidden="1" customHeight="1" x14ac:dyDescent="0.25">
      <c r="A205" s="793"/>
      <c r="B205" s="728"/>
      <c r="C205" s="111">
        <f>'натур показатели патриотика'!C177</f>
        <v>0</v>
      </c>
      <c r="D205" s="67">
        <f>'натур показатели патриотика'!D177</f>
        <v>0</v>
      </c>
      <c r="E205" s="168">
        <f>'таланты+инициативы0,2672'!D255</f>
        <v>0</v>
      </c>
    </row>
    <row r="206" spans="1:5" ht="12" hidden="1" customHeight="1" x14ac:dyDescent="0.25">
      <c r="A206" s="793"/>
      <c r="B206" s="728"/>
      <c r="C206" s="111">
        <f>'натур показатели патриотика'!C178</f>
        <v>0</v>
      </c>
      <c r="D206" s="67">
        <f>'натур показатели патриотика'!D178</f>
        <v>0</v>
      </c>
      <c r="E206" s="168">
        <f>'таланты+инициативы0,2672'!D256</f>
        <v>0</v>
      </c>
    </row>
    <row r="207" spans="1:5" ht="12" hidden="1" customHeight="1" x14ac:dyDescent="0.25">
      <c r="A207" s="793"/>
      <c r="B207" s="728"/>
      <c r="C207" s="111">
        <f>'натур показатели патриотика'!C179</f>
        <v>0</v>
      </c>
      <c r="D207" s="67">
        <f>'натур показатели патриотика'!D179</f>
        <v>0</v>
      </c>
      <c r="E207" s="168">
        <f>'таланты+инициативы0,2672'!D257</f>
        <v>0</v>
      </c>
    </row>
    <row r="208" spans="1:5" ht="12" hidden="1" customHeight="1" x14ac:dyDescent="0.25">
      <c r="A208" s="793"/>
      <c r="B208" s="728"/>
      <c r="C208" s="111">
        <f>'натур показатели патриотика'!C180</f>
        <v>0</v>
      </c>
      <c r="D208" s="67">
        <f>'натур показатели патриотика'!D180</f>
        <v>0</v>
      </c>
      <c r="E208" s="168">
        <f>'таланты+инициативы0,2672'!D258</f>
        <v>0</v>
      </c>
    </row>
    <row r="209" spans="1:5" ht="12" hidden="1" customHeight="1" x14ac:dyDescent="0.25">
      <c r="A209" s="793"/>
      <c r="B209" s="728"/>
      <c r="C209" s="111">
        <f>'натур показатели патриотика'!C181</f>
        <v>0</v>
      </c>
      <c r="D209" s="67">
        <f>'натур показатели патриотика'!D181</f>
        <v>0</v>
      </c>
      <c r="E209" s="168">
        <f>'таланты+инициативы0,2672'!D259</f>
        <v>0</v>
      </c>
    </row>
    <row r="210" spans="1:5" ht="12" hidden="1" customHeight="1" x14ac:dyDescent="0.25">
      <c r="A210" s="793"/>
      <c r="B210" s="728"/>
      <c r="C210" s="111">
        <f>'натур показатели патриотика'!C182</f>
        <v>0</v>
      </c>
      <c r="D210" s="67">
        <f>'натур показатели патриотика'!D182</f>
        <v>0</v>
      </c>
      <c r="E210" s="168">
        <f>'таланты+инициативы0,2672'!D260</f>
        <v>0</v>
      </c>
    </row>
    <row r="211" spans="1:5" ht="12" hidden="1" customHeight="1" x14ac:dyDescent="0.25">
      <c r="A211" s="793"/>
      <c r="B211" s="728"/>
      <c r="C211" s="111">
        <f>'натур показатели патриотика'!C183</f>
        <v>0</v>
      </c>
      <c r="D211" s="67">
        <f>'натур показатели патриотика'!D183</f>
        <v>0</v>
      </c>
      <c r="E211" s="168">
        <f>'таланты+инициативы0,2672'!D261</f>
        <v>0</v>
      </c>
    </row>
    <row r="212" spans="1:5" ht="12" hidden="1" customHeight="1" x14ac:dyDescent="0.25">
      <c r="A212" s="793"/>
      <c r="B212" s="728"/>
      <c r="C212" s="111">
        <f>'натур показатели патриотика'!C184</f>
        <v>0</v>
      </c>
      <c r="D212" s="67">
        <f>'натур показатели патриотика'!D184</f>
        <v>0</v>
      </c>
      <c r="E212" s="168">
        <f>'таланты+инициативы0,2672'!D262</f>
        <v>0</v>
      </c>
    </row>
    <row r="213" spans="1:5" ht="12" hidden="1" customHeight="1" x14ac:dyDescent="0.25">
      <c r="A213" s="793"/>
      <c r="B213" s="728"/>
      <c r="C213" s="111">
        <f>'натур показатели патриотика'!C185</f>
        <v>0</v>
      </c>
      <c r="D213" s="67">
        <f>'натур показатели патриотика'!D185</f>
        <v>0</v>
      </c>
      <c r="E213" s="168">
        <f>'таланты+инициативы0,2672'!D263</f>
        <v>0</v>
      </c>
    </row>
    <row r="214" spans="1:5" ht="12" hidden="1" customHeight="1" x14ac:dyDescent="0.25">
      <c r="A214" s="793"/>
      <c r="B214" s="728"/>
      <c r="C214" s="111">
        <f>'натур показатели патриотика'!C186</f>
        <v>0</v>
      </c>
      <c r="D214" s="67">
        <f>'натур показатели патриотика'!D186</f>
        <v>0</v>
      </c>
      <c r="E214" s="168">
        <f>'таланты+инициативы0,2672'!D264</f>
        <v>0</v>
      </c>
    </row>
    <row r="215" spans="1:5" ht="12" hidden="1" customHeight="1" x14ac:dyDescent="0.25">
      <c r="A215" s="793"/>
      <c r="B215" s="728"/>
      <c r="C215" s="111">
        <f>'натур показатели патриотика'!C187</f>
        <v>0</v>
      </c>
      <c r="D215" s="67">
        <f>'натур показатели патриотика'!D187</f>
        <v>0</v>
      </c>
      <c r="E215" s="168">
        <f>'таланты+инициативы0,2672'!D265</f>
        <v>0</v>
      </c>
    </row>
    <row r="216" spans="1:5" ht="12" hidden="1" customHeight="1" x14ac:dyDescent="0.25">
      <c r="A216" s="793"/>
      <c r="B216" s="728"/>
      <c r="C216" s="111">
        <f>'натур показатели патриотика'!C188</f>
        <v>0</v>
      </c>
      <c r="D216" s="67">
        <f>'натур показатели патриотика'!D188</f>
        <v>0</v>
      </c>
      <c r="E216" s="168">
        <f>'таланты+инициативы0,2672'!D266</f>
        <v>0</v>
      </c>
    </row>
    <row r="217" spans="1:5" ht="12" hidden="1" customHeight="1" x14ac:dyDescent="0.25">
      <c r="A217" s="793"/>
      <c r="B217" s="728"/>
      <c r="C217" s="111">
        <f>'натур показатели патриотика'!C189</f>
        <v>0</v>
      </c>
      <c r="D217" s="67">
        <f>'натур показатели патриотика'!D189</f>
        <v>0</v>
      </c>
      <c r="E217" s="168">
        <f>'таланты+инициативы0,2672'!D267</f>
        <v>0</v>
      </c>
    </row>
    <row r="218" spans="1:5" ht="12" hidden="1" customHeight="1" x14ac:dyDescent="0.25">
      <c r="A218" s="793"/>
      <c r="B218" s="728"/>
      <c r="C218" s="111">
        <f>'натур показатели патриотика'!C190</f>
        <v>0</v>
      </c>
      <c r="D218" s="67">
        <f>'натур показатели патриотика'!D190</f>
        <v>0</v>
      </c>
      <c r="E218" s="168">
        <f>'таланты+инициативы0,2672'!D268</f>
        <v>0</v>
      </c>
    </row>
    <row r="219" spans="1:5" ht="12" hidden="1" customHeight="1" x14ac:dyDescent="0.25">
      <c r="A219" s="793"/>
      <c r="B219" s="728"/>
      <c r="C219" s="111">
        <f>'натур показатели патриотика'!C191</f>
        <v>0</v>
      </c>
      <c r="D219" s="67">
        <f>'натур показатели патриотика'!D191</f>
        <v>0</v>
      </c>
      <c r="E219" s="168">
        <f>'таланты+инициативы0,2672'!D269</f>
        <v>0</v>
      </c>
    </row>
    <row r="220" spans="1:5" ht="12" hidden="1" customHeight="1" x14ac:dyDescent="0.25">
      <c r="A220" s="793"/>
      <c r="B220" s="728"/>
      <c r="C220" s="111">
        <f>'натур показатели патриотика'!C192</f>
        <v>0</v>
      </c>
      <c r="D220" s="67">
        <f>'натур показатели патриотика'!D192</f>
        <v>0</v>
      </c>
      <c r="E220" s="168">
        <f>'таланты+инициативы0,2672'!D270</f>
        <v>0</v>
      </c>
    </row>
    <row r="221" spans="1:5" ht="12" hidden="1" customHeight="1" x14ac:dyDescent="0.25">
      <c r="A221" s="793"/>
      <c r="B221" s="728"/>
      <c r="C221" s="111">
        <f>'натур показатели патриотика'!C193</f>
        <v>0</v>
      </c>
      <c r="D221" s="67">
        <f>'натур показатели патриотика'!D193</f>
        <v>0</v>
      </c>
      <c r="E221" s="168">
        <f>'таланты+инициативы0,2672'!D271</f>
        <v>0</v>
      </c>
    </row>
    <row r="222" spans="1:5" hidden="1" x14ac:dyDescent="0.25">
      <c r="A222" s="793"/>
      <c r="B222" s="728"/>
      <c r="C222" s="111">
        <f>'натур показатели патриотика'!C194</f>
        <v>0</v>
      </c>
      <c r="D222" s="67">
        <f>'натур показатели патриотика'!D194</f>
        <v>0</v>
      </c>
      <c r="E222" s="168">
        <f>'таланты+инициативы0,2672'!D272</f>
        <v>0</v>
      </c>
    </row>
    <row r="223" spans="1:5" hidden="1" x14ac:dyDescent="0.25">
      <c r="A223" s="793"/>
      <c r="B223" s="728"/>
      <c r="C223" s="111">
        <f>'натур показатели патриотика'!C195</f>
        <v>0</v>
      </c>
      <c r="D223" s="67">
        <f>'натур показатели патриотика'!D195</f>
        <v>0</v>
      </c>
      <c r="E223" s="168">
        <f>'таланты+инициативы0,2672'!D273</f>
        <v>0</v>
      </c>
    </row>
    <row r="224" spans="1:5" hidden="1" x14ac:dyDescent="0.25">
      <c r="A224" s="793"/>
      <c r="B224" s="728"/>
      <c r="C224" s="111">
        <f>'натур показатели патриотика'!C196</f>
        <v>0</v>
      </c>
      <c r="D224" s="67">
        <f>'натур показатели патриотика'!D196</f>
        <v>0</v>
      </c>
      <c r="E224" s="168">
        <f>'таланты+инициативы0,2672'!D274</f>
        <v>0</v>
      </c>
    </row>
    <row r="225" spans="1:5" hidden="1" x14ac:dyDescent="0.25">
      <c r="A225" s="793"/>
      <c r="B225" s="728"/>
      <c r="C225" s="111">
        <f>'натур показатели патриотика'!C197</f>
        <v>0</v>
      </c>
      <c r="D225" s="67">
        <f>'натур показатели патриотика'!D197</f>
        <v>0</v>
      </c>
      <c r="E225" s="168">
        <f>'таланты+инициативы0,2672'!D275</f>
        <v>0</v>
      </c>
    </row>
    <row r="226" spans="1:5" hidden="1" x14ac:dyDescent="0.25">
      <c r="A226" s="793"/>
      <c r="B226" s="728"/>
      <c r="C226" s="111">
        <f>'натур показатели патриотика'!C198</f>
        <v>0</v>
      </c>
      <c r="D226" s="67">
        <f>'натур показатели патриотика'!D198</f>
        <v>0</v>
      </c>
      <c r="E226" s="168">
        <f>'таланты+инициативы0,2672'!D276</f>
        <v>0</v>
      </c>
    </row>
    <row r="227" spans="1:5" hidden="1" x14ac:dyDescent="0.25">
      <c r="A227" s="793"/>
      <c r="B227" s="728"/>
      <c r="C227" s="111">
        <f>'натур показатели патриотика'!C199</f>
        <v>0</v>
      </c>
      <c r="D227" s="67">
        <f>'натур показатели патриотика'!D199</f>
        <v>0</v>
      </c>
      <c r="E227" s="168">
        <f>'таланты+инициативы0,2672'!D277</f>
        <v>0</v>
      </c>
    </row>
    <row r="228" spans="1:5" hidden="1" x14ac:dyDescent="0.25">
      <c r="A228" s="793"/>
      <c r="B228" s="728"/>
      <c r="C228" s="111">
        <f>'натур показатели патриотика'!C200</f>
        <v>0</v>
      </c>
      <c r="D228" s="67">
        <f>'натур показатели патриотика'!D200</f>
        <v>0</v>
      </c>
      <c r="E228" s="168">
        <f>'таланты+инициативы0,2672'!D278</f>
        <v>0</v>
      </c>
    </row>
    <row r="229" spans="1:5" hidden="1" x14ac:dyDescent="0.25">
      <c r="A229" s="793"/>
      <c r="B229" s="728"/>
      <c r="C229" s="111">
        <f>'натур показатели патриотика'!C201</f>
        <v>0</v>
      </c>
      <c r="D229" s="67">
        <f>'натур показатели патриотика'!D201</f>
        <v>0</v>
      </c>
      <c r="E229" s="168">
        <f>'таланты+инициативы0,2672'!D279</f>
        <v>0</v>
      </c>
    </row>
    <row r="230" spans="1:5" hidden="1" x14ac:dyDescent="0.25">
      <c r="A230" s="793"/>
      <c r="B230" s="728"/>
      <c r="C230" s="111">
        <f>'натур показатели патриотика'!C202</f>
        <v>0</v>
      </c>
      <c r="D230" s="67">
        <f>'натур показатели патриотика'!D202</f>
        <v>0</v>
      </c>
      <c r="E230" s="168">
        <f>'таланты+инициативы0,2672'!D280</f>
        <v>0</v>
      </c>
    </row>
    <row r="231" spans="1:5" hidden="1" x14ac:dyDescent="0.25">
      <c r="A231" s="793"/>
      <c r="B231" s="728"/>
      <c r="C231" s="111">
        <f>'натур показатели патриотика'!C203</f>
        <v>0</v>
      </c>
      <c r="D231" s="67">
        <f>'натур показатели патриотика'!D203</f>
        <v>0</v>
      </c>
      <c r="E231" s="168">
        <f>'таланты+инициативы0,2672'!D281</f>
        <v>0</v>
      </c>
    </row>
    <row r="232" spans="1:5" hidden="1" x14ac:dyDescent="0.25">
      <c r="A232" s="793"/>
      <c r="B232" s="728"/>
      <c r="C232" s="111">
        <f>'натур показатели патриотика'!C204</f>
        <v>0</v>
      </c>
      <c r="D232" s="67">
        <f>'натур показатели патриотика'!D204</f>
        <v>0</v>
      </c>
      <c r="E232" s="168">
        <f>'таланты+инициативы0,2672'!D282</f>
        <v>0</v>
      </c>
    </row>
    <row r="233" spans="1:5" hidden="1" x14ac:dyDescent="0.25">
      <c r="A233" s="793"/>
      <c r="B233" s="728"/>
      <c r="C233" s="111">
        <f>'натур показатели патриотика'!C205</f>
        <v>0</v>
      </c>
      <c r="D233" s="67">
        <f>'натур показатели патриотика'!D205</f>
        <v>0</v>
      </c>
      <c r="E233" s="168">
        <f>'таланты+инициативы0,2672'!D283</f>
        <v>0</v>
      </c>
    </row>
    <row r="234" spans="1:5" hidden="1" x14ac:dyDescent="0.25">
      <c r="A234" s="793"/>
      <c r="B234" s="728"/>
      <c r="C234" s="111">
        <f>'натур показатели патриотика'!C206</f>
        <v>0</v>
      </c>
      <c r="D234" s="67">
        <f>'натур показатели патриотика'!D206</f>
        <v>0</v>
      </c>
      <c r="E234" s="168">
        <f>'таланты+инициативы0,2672'!D284</f>
        <v>0</v>
      </c>
    </row>
    <row r="235" spans="1:5" hidden="1" x14ac:dyDescent="0.25">
      <c r="A235" s="793"/>
      <c r="B235" s="728"/>
      <c r="C235" s="111">
        <f>'натур показатели патриотика'!C207</f>
        <v>0</v>
      </c>
      <c r="D235" s="67">
        <f>'натур показатели патриотика'!D207</f>
        <v>0</v>
      </c>
      <c r="E235" s="168">
        <f>'таланты+инициативы0,2672'!D285</f>
        <v>0</v>
      </c>
    </row>
    <row r="236" spans="1:5" hidden="1" x14ac:dyDescent="0.25">
      <c r="A236" s="793"/>
      <c r="B236" s="728"/>
      <c r="C236" s="111">
        <f>'натур показатели патриотика'!C208</f>
        <v>0</v>
      </c>
      <c r="D236" s="67">
        <f>'натур показатели патриотика'!D208</f>
        <v>0</v>
      </c>
      <c r="E236" s="168">
        <f>'таланты+инициативы0,2672'!D286</f>
        <v>0</v>
      </c>
    </row>
    <row r="237" spans="1:5" hidden="1" x14ac:dyDescent="0.25">
      <c r="A237" s="793"/>
      <c r="B237" s="728"/>
      <c r="C237" s="111">
        <f>'натур показатели патриотика'!C209</f>
        <v>0</v>
      </c>
      <c r="D237" s="67">
        <f>'натур показатели патриотика'!D209</f>
        <v>0</v>
      </c>
      <c r="E237" s="168">
        <f>'таланты+инициативы0,2672'!D287</f>
        <v>0</v>
      </c>
    </row>
    <row r="238" spans="1:5" hidden="1" x14ac:dyDescent="0.25">
      <c r="A238" s="793"/>
      <c r="B238" s="728"/>
      <c r="C238" s="111">
        <f>'натур показатели патриотика'!C210</f>
        <v>0</v>
      </c>
      <c r="D238" s="67">
        <f>'натур показатели патриотика'!D210</f>
        <v>0</v>
      </c>
      <c r="E238" s="168">
        <f>'таланты+инициативы0,2672'!D288</f>
        <v>0</v>
      </c>
    </row>
    <row r="239" spans="1:5" hidden="1" x14ac:dyDescent="0.25">
      <c r="A239" s="793"/>
      <c r="B239" s="728"/>
      <c r="C239" s="111">
        <f>'натур показатели патриотика'!C211</f>
        <v>0</v>
      </c>
      <c r="D239" s="67">
        <f>'натур показатели патриотика'!D211</f>
        <v>0</v>
      </c>
      <c r="E239" s="168">
        <f>'таланты+инициативы0,2672'!D289</f>
        <v>0</v>
      </c>
    </row>
    <row r="240" spans="1:5" hidden="1" x14ac:dyDescent="0.25">
      <c r="A240" s="793"/>
      <c r="B240" s="728"/>
      <c r="C240" s="111">
        <f>'натур показатели патриотика'!C212</f>
        <v>0</v>
      </c>
      <c r="D240" s="67">
        <f>'натур показатели патриотика'!D212</f>
        <v>0</v>
      </c>
      <c r="E240" s="168">
        <f>'таланты+инициативы0,2672'!D290</f>
        <v>0</v>
      </c>
    </row>
    <row r="241" spans="1:5" hidden="1" x14ac:dyDescent="0.25">
      <c r="A241" s="793"/>
      <c r="B241" s="728"/>
      <c r="C241" s="111">
        <f>'натур показатели патриотика'!C213</f>
        <v>0</v>
      </c>
      <c r="D241" s="67">
        <f>'натур показатели патриотика'!D213</f>
        <v>0</v>
      </c>
      <c r="E241" s="168">
        <f>'таланты+инициативы0,2672'!D291</f>
        <v>0</v>
      </c>
    </row>
    <row r="242" spans="1:5" hidden="1" x14ac:dyDescent="0.25">
      <c r="A242" s="793"/>
      <c r="B242" s="728"/>
      <c r="C242" s="111">
        <f>'натур показатели патриотика'!C214</f>
        <v>0</v>
      </c>
      <c r="D242" s="67">
        <f>'натур показатели патриотика'!D214</f>
        <v>0</v>
      </c>
      <c r="E242" s="168">
        <f>'таланты+инициативы0,2672'!D292</f>
        <v>0.26719999999999999</v>
      </c>
    </row>
    <row r="243" spans="1:5" hidden="1" x14ac:dyDescent="0.25">
      <c r="A243" s="793"/>
      <c r="B243" s="728"/>
      <c r="C243" s="111">
        <f>'натур показатели патриотика'!C215</f>
        <v>0</v>
      </c>
      <c r="D243" s="67">
        <f>'натур показатели патриотика'!D215</f>
        <v>0</v>
      </c>
      <c r="E243" s="168">
        <f>'таланты+инициативы0,2672'!D293</f>
        <v>0.26719999999999999</v>
      </c>
    </row>
    <row r="244" spans="1:5" hidden="1" x14ac:dyDescent="0.25">
      <c r="A244" s="793"/>
      <c r="B244" s="728"/>
      <c r="C244" s="111">
        <f>'натур показатели патриотика'!C216</f>
        <v>0</v>
      </c>
      <c r="D244" s="67">
        <f>'натур показатели патриотика'!D216</f>
        <v>0</v>
      </c>
      <c r="E244" s="168">
        <f>'таланты+инициативы0,2672'!D294</f>
        <v>0.26719999999999999</v>
      </c>
    </row>
    <row r="245" spans="1:5" hidden="1" x14ac:dyDescent="0.25">
      <c r="A245" s="793"/>
      <c r="B245" s="728"/>
      <c r="C245" s="111">
        <f>'натур показатели патриотика'!C217</f>
        <v>0</v>
      </c>
      <c r="D245" s="67">
        <f>'натур показатели патриотика'!D217</f>
        <v>0</v>
      </c>
      <c r="E245" s="168">
        <f>'таланты+инициативы0,2672'!D295</f>
        <v>0.26719999999999999</v>
      </c>
    </row>
    <row r="246" spans="1:5" hidden="1" x14ac:dyDescent="0.25">
      <c r="A246" s="793"/>
      <c r="B246" s="728"/>
      <c r="C246" s="111">
        <f>'натур показатели патриотика'!C218</f>
        <v>0</v>
      </c>
      <c r="D246" s="67">
        <f>'натур показатели патриотика'!D218</f>
        <v>0</v>
      </c>
      <c r="E246" s="168">
        <f>'таланты+инициативы0,2672'!D296</f>
        <v>0.26719999999999999</v>
      </c>
    </row>
    <row r="247" spans="1:5" hidden="1" x14ac:dyDescent="0.25">
      <c r="A247" s="793"/>
      <c r="B247" s="728"/>
      <c r="C247" s="111">
        <f>'натур показатели патриотика'!C219</f>
        <v>0</v>
      </c>
      <c r="D247" s="67">
        <f>'натур показатели патриотика'!D219</f>
        <v>0</v>
      </c>
      <c r="E247" s="168">
        <f>'таланты+инициативы0,2672'!D297</f>
        <v>0.26719999999999999</v>
      </c>
    </row>
    <row r="248" spans="1:5" hidden="1" x14ac:dyDescent="0.25">
      <c r="A248" s="793"/>
      <c r="B248" s="728"/>
      <c r="C248" s="111">
        <f>'натур показатели патриотика'!C220</f>
        <v>0</v>
      </c>
      <c r="D248" s="67">
        <f>'натур показатели патриотика'!D220</f>
        <v>0</v>
      </c>
      <c r="E248" s="168">
        <f>'таланты+инициативы0,2672'!D298</f>
        <v>0.26719999999999999</v>
      </c>
    </row>
    <row r="249" spans="1:5" hidden="1" x14ac:dyDescent="0.25">
      <c r="A249" s="793"/>
      <c r="B249" s="728"/>
      <c r="C249" s="111">
        <f>'натур показатели патриотика'!C221</f>
        <v>0</v>
      </c>
      <c r="D249" s="67">
        <f>'натур показатели патриотика'!D221</f>
        <v>0</v>
      </c>
      <c r="E249" s="168">
        <f>'таланты+инициативы0,2672'!D299</f>
        <v>0.26719999999999999</v>
      </c>
    </row>
    <row r="250" spans="1:5" ht="22.5" hidden="1" customHeight="1" x14ac:dyDescent="0.25">
      <c r="A250" s="793"/>
      <c r="B250" s="728"/>
      <c r="C250" s="111">
        <f>'натур показатели патриотика'!C222</f>
        <v>0</v>
      </c>
      <c r="D250" s="67">
        <f>'натур показатели патриотика'!D222</f>
        <v>0</v>
      </c>
      <c r="E250" s="168">
        <f>'таланты+инициативы0,2672'!D300</f>
        <v>0.26719999999999999</v>
      </c>
    </row>
    <row r="251" spans="1:5" hidden="1" x14ac:dyDescent="0.25">
      <c r="A251" s="793"/>
      <c r="B251" s="728"/>
      <c r="C251" s="111">
        <f>'натур показатели патриотика'!C223</f>
        <v>0</v>
      </c>
      <c r="D251" s="67">
        <f>'натур показатели патриотика'!D223</f>
        <v>0</v>
      </c>
      <c r="E251" s="168">
        <f>'таланты+инициативы0,2672'!D301</f>
        <v>0.26719999999999999</v>
      </c>
    </row>
    <row r="252" spans="1:5" hidden="1" x14ac:dyDescent="0.25">
      <c r="A252" s="793"/>
      <c r="B252" s="728"/>
      <c r="C252" s="111">
        <f>'натур показатели патриотика'!C224</f>
        <v>0</v>
      </c>
      <c r="D252" s="67">
        <f>'натур показатели патриотика'!D224</f>
        <v>0</v>
      </c>
      <c r="E252" s="168">
        <f>'таланты+инициативы0,2672'!D302</f>
        <v>0.26719999999999999</v>
      </c>
    </row>
    <row r="253" spans="1:5" hidden="1" x14ac:dyDescent="0.25">
      <c r="A253" s="793"/>
      <c r="B253" s="728"/>
      <c r="C253" s="111">
        <f>'натур показатели патриотика'!C225</f>
        <v>0</v>
      </c>
      <c r="D253" s="67">
        <f>'натур показатели патриотика'!D225</f>
        <v>0</v>
      </c>
      <c r="E253" s="168">
        <f>'таланты+инициативы0,2672'!D303</f>
        <v>0.26719999999999999</v>
      </c>
    </row>
    <row r="254" spans="1:5" hidden="1" x14ac:dyDescent="0.25">
      <c r="A254" s="793"/>
      <c r="B254" s="728"/>
      <c r="C254" s="111">
        <f>'натур показатели патриотика'!C226</f>
        <v>0</v>
      </c>
      <c r="D254" s="67">
        <f>'натур показатели патриотика'!D226</f>
        <v>0</v>
      </c>
      <c r="E254" s="168">
        <f>'таланты+инициативы0,2672'!D304</f>
        <v>0.26719999999999999</v>
      </c>
    </row>
    <row r="255" spans="1:5" hidden="1" x14ac:dyDescent="0.25">
      <c r="A255" s="793"/>
      <c r="B255" s="728"/>
      <c r="C255" s="111">
        <f>'натур показатели патриотика'!C227</f>
        <v>0</v>
      </c>
      <c r="D255" s="67">
        <f>'натур показатели патриотика'!D227</f>
        <v>0</v>
      </c>
      <c r="E255" s="168">
        <f>'таланты+инициативы0,2672'!D305</f>
        <v>0.26719999999999999</v>
      </c>
    </row>
    <row r="256" spans="1:5" hidden="1" x14ac:dyDescent="0.25">
      <c r="A256" s="793"/>
      <c r="B256" s="728"/>
      <c r="C256" s="111">
        <f>'натур показатели патриотика'!C228</f>
        <v>0</v>
      </c>
      <c r="D256" s="67">
        <f>'натур показатели патриотика'!D228</f>
        <v>0</v>
      </c>
      <c r="E256" s="168">
        <f>'таланты+инициативы0,2672'!D306</f>
        <v>0.26719999999999999</v>
      </c>
    </row>
    <row r="257" spans="1:5" hidden="1" x14ac:dyDescent="0.25">
      <c r="A257" s="793"/>
      <c r="B257" s="728"/>
      <c r="C257" s="111">
        <f>'натур показатели патриотика'!C229</f>
        <v>0</v>
      </c>
      <c r="D257" s="67">
        <f>'натур показатели патриотика'!D229</f>
        <v>0</v>
      </c>
      <c r="E257" s="168">
        <f>'таланты+инициативы0,2672'!D307</f>
        <v>0.26719999999999999</v>
      </c>
    </row>
    <row r="258" spans="1:5" hidden="1" x14ac:dyDescent="0.25">
      <c r="A258" s="793"/>
      <c r="B258" s="728"/>
      <c r="C258" s="111">
        <f>'натур показатели патриотика'!C230</f>
        <v>0</v>
      </c>
      <c r="D258" s="67">
        <f>'натур показатели патриотика'!D230</f>
        <v>0</v>
      </c>
      <c r="E258" s="168">
        <f>'таланты+инициативы0,2672'!D308</f>
        <v>0.26719999999999999</v>
      </c>
    </row>
    <row r="259" spans="1:5" hidden="1" x14ac:dyDescent="0.25">
      <c r="A259" s="793"/>
      <c r="B259" s="728"/>
      <c r="C259" s="111">
        <f>'натур показатели патриотика'!C231</f>
        <v>0</v>
      </c>
      <c r="D259" s="67">
        <f>'натур показатели патриотика'!D231</f>
        <v>0</v>
      </c>
      <c r="E259" s="168">
        <f>'таланты+инициативы0,2672'!D309</f>
        <v>0.26719999999999999</v>
      </c>
    </row>
    <row r="260" spans="1:5" hidden="1" x14ac:dyDescent="0.25">
      <c r="A260" s="793"/>
      <c r="B260" s="728"/>
      <c r="C260" s="111">
        <f>'натур показатели патриотика'!C232</f>
        <v>0</v>
      </c>
      <c r="D260" s="67">
        <f>'натур показатели патриотика'!D232</f>
        <v>0</v>
      </c>
      <c r="E260" s="168">
        <f>'таланты+инициативы0,2672'!D310</f>
        <v>0.26719999999999999</v>
      </c>
    </row>
    <row r="261" spans="1:5" hidden="1" x14ac:dyDescent="0.25">
      <c r="A261" s="793"/>
      <c r="B261" s="728"/>
      <c r="C261" s="111">
        <f>'натур показатели патриотика'!C233</f>
        <v>0</v>
      </c>
      <c r="D261" s="67">
        <f>'натур показатели патриотика'!D233</f>
        <v>0</v>
      </c>
      <c r="E261" s="168">
        <f>'таланты+инициативы0,2672'!D311</f>
        <v>0.26719999999999999</v>
      </c>
    </row>
    <row r="262" spans="1:5" hidden="1" x14ac:dyDescent="0.25">
      <c r="A262" s="793"/>
      <c r="B262" s="728"/>
      <c r="C262" s="111">
        <f>'натур показатели патриотика'!C234</f>
        <v>0</v>
      </c>
      <c r="D262" s="67">
        <f>'натур показатели патриотика'!D234</f>
        <v>0</v>
      </c>
      <c r="E262" s="168">
        <f>'таланты+инициативы0,2672'!D312</f>
        <v>0.26719999999999999</v>
      </c>
    </row>
    <row r="263" spans="1:5" hidden="1" x14ac:dyDescent="0.25">
      <c r="A263" s="793"/>
      <c r="B263" s="728"/>
      <c r="C263" s="111">
        <f>'натур показатели патриотика'!C235</f>
        <v>0</v>
      </c>
      <c r="D263" s="67">
        <f>'натур показатели патриотика'!D235</f>
        <v>0</v>
      </c>
      <c r="E263" s="168">
        <f>'таланты+инициативы0,2672'!D313</f>
        <v>0.26719999999999999</v>
      </c>
    </row>
    <row r="264" spans="1:5" hidden="1" x14ac:dyDescent="0.25">
      <c r="A264" s="793"/>
      <c r="B264" s="728"/>
      <c r="C264" s="111">
        <f>'натур показатели патриотика'!C236</f>
        <v>0</v>
      </c>
      <c r="D264" s="67">
        <f>'натур показатели патриотика'!D236</f>
        <v>0</v>
      </c>
      <c r="E264" s="168">
        <f>'таланты+инициативы0,2672'!D314</f>
        <v>0.26719999999999999</v>
      </c>
    </row>
    <row r="265" spans="1:5" hidden="1" x14ac:dyDescent="0.25">
      <c r="A265" s="793"/>
      <c r="B265" s="728"/>
      <c r="C265" s="111">
        <f>'натур показатели патриотика'!C237</f>
        <v>0</v>
      </c>
      <c r="D265" s="67">
        <f>'натур показатели патриотика'!D237</f>
        <v>0</v>
      </c>
      <c r="E265" s="168">
        <f>'таланты+инициативы0,2672'!D315</f>
        <v>0.26719999999999999</v>
      </c>
    </row>
    <row r="266" spans="1:5" hidden="1" x14ac:dyDescent="0.25">
      <c r="A266" s="793"/>
      <c r="B266" s="728"/>
      <c r="C266" s="111">
        <f>'натур показатели патриотика'!C238</f>
        <v>0</v>
      </c>
      <c r="D266" s="67">
        <f>'натур показатели патриотика'!D238</f>
        <v>0</v>
      </c>
      <c r="E266" s="168">
        <f>'таланты+инициативы0,2672'!D316</f>
        <v>0.26719999999999999</v>
      </c>
    </row>
    <row r="267" spans="1:5" hidden="1" x14ac:dyDescent="0.25">
      <c r="A267" s="793"/>
      <c r="B267" s="728"/>
      <c r="C267" s="111">
        <f>'натур показатели патриотика'!C239</f>
        <v>0</v>
      </c>
      <c r="D267" s="67">
        <f>'натур показатели патриотика'!D239</f>
        <v>0</v>
      </c>
      <c r="E267" s="168">
        <f>'таланты+инициативы0,2672'!D317</f>
        <v>0.26719999999999999</v>
      </c>
    </row>
    <row r="268" spans="1:5" hidden="1" x14ac:dyDescent="0.25">
      <c r="A268" s="793"/>
      <c r="B268" s="728"/>
      <c r="C268" s="111">
        <f>'натур показатели патриотика'!C240</f>
        <v>0</v>
      </c>
      <c r="D268" s="67">
        <f>'натур показатели патриотика'!D240</f>
        <v>0</v>
      </c>
      <c r="E268" s="168">
        <f>'таланты+инициативы0,2672'!D318</f>
        <v>0.26719999999999999</v>
      </c>
    </row>
    <row r="269" spans="1:5" hidden="1" x14ac:dyDescent="0.25">
      <c r="A269" s="793"/>
      <c r="B269" s="728"/>
      <c r="C269" s="111">
        <f>'натур показатели патриотика'!C241</f>
        <v>0</v>
      </c>
      <c r="D269" s="67">
        <f>'натур показатели патриотика'!D241</f>
        <v>0</v>
      </c>
      <c r="E269" s="168">
        <f>'таланты+инициативы0,2672'!D319</f>
        <v>0.26719999999999999</v>
      </c>
    </row>
    <row r="270" spans="1:5" hidden="1" x14ac:dyDescent="0.25">
      <c r="A270" s="793"/>
      <c r="B270" s="728"/>
      <c r="C270" s="111">
        <f>'натур показатели патриотика'!C242</f>
        <v>0</v>
      </c>
      <c r="D270" s="67">
        <f>'натур показатели патриотика'!D242</f>
        <v>0</v>
      </c>
      <c r="E270" s="168">
        <f>'таланты+инициативы0,2672'!D320</f>
        <v>0.26719999999999999</v>
      </c>
    </row>
    <row r="271" spans="1:5" hidden="1" x14ac:dyDescent="0.25">
      <c r="A271" s="793"/>
      <c r="B271" s="728"/>
      <c r="C271" s="111">
        <f>'натур показатели патриотика'!C243</f>
        <v>0</v>
      </c>
      <c r="D271" s="67">
        <f>'натур показатели патриотика'!D243</f>
        <v>0</v>
      </c>
      <c r="E271" s="168">
        <f>'таланты+инициативы0,2672'!D321</f>
        <v>0.26719999999999999</v>
      </c>
    </row>
    <row r="272" spans="1:5" hidden="1" x14ac:dyDescent="0.25">
      <c r="A272" s="793"/>
      <c r="B272" s="728"/>
      <c r="C272" s="111">
        <f>'натур показатели патриотика'!C244</f>
        <v>0</v>
      </c>
      <c r="D272" s="67">
        <f>'натур показатели патриотика'!D244</f>
        <v>0</v>
      </c>
      <c r="E272" s="168">
        <f>'таланты+инициативы0,2672'!D322</f>
        <v>0.26719999999999999</v>
      </c>
    </row>
    <row r="273" spans="1:5" hidden="1" x14ac:dyDescent="0.25">
      <c r="A273" s="793"/>
      <c r="B273" s="728"/>
      <c r="C273" s="111">
        <f>'натур показатели патриотика'!C245</f>
        <v>0</v>
      </c>
      <c r="D273" s="67">
        <f>'натур показатели патриотика'!D245</f>
        <v>0</v>
      </c>
      <c r="E273" s="168">
        <f>'таланты+инициативы0,2672'!D323</f>
        <v>0.26719999999999999</v>
      </c>
    </row>
    <row r="274" spans="1:5" hidden="1" x14ac:dyDescent="0.25">
      <c r="A274" s="793"/>
      <c r="B274" s="728"/>
      <c r="C274" s="111">
        <f>'натур показатели патриотика'!C246</f>
        <v>0</v>
      </c>
      <c r="D274" s="67">
        <f>'натур показатели патриотика'!D246</f>
        <v>0</v>
      </c>
      <c r="E274" s="168">
        <f>'таланты+инициативы0,2672'!D324</f>
        <v>0.26719999999999999</v>
      </c>
    </row>
    <row r="275" spans="1:5" hidden="1" x14ac:dyDescent="0.25">
      <c r="A275" s="793"/>
      <c r="B275" s="728"/>
      <c r="C275" s="111">
        <f>'натур показатели патриотика'!C247</f>
        <v>0</v>
      </c>
      <c r="D275" s="67">
        <f>'натур показатели патриотика'!D247</f>
        <v>0</v>
      </c>
      <c r="E275" s="168">
        <f>'таланты+инициативы0,2672'!D325</f>
        <v>0.26719999999999999</v>
      </c>
    </row>
    <row r="276" spans="1:5" hidden="1" x14ac:dyDescent="0.25">
      <c r="A276" s="793"/>
      <c r="B276" s="728"/>
      <c r="C276" s="111">
        <f>'натур показатели патриотика'!C248</f>
        <v>0</v>
      </c>
      <c r="D276" s="67">
        <f>'натур показатели патриотика'!D248</f>
        <v>0</v>
      </c>
      <c r="E276" s="168">
        <f>'таланты+инициативы0,2672'!D326</f>
        <v>0.26719999999999999</v>
      </c>
    </row>
    <row r="277" spans="1:5" hidden="1" x14ac:dyDescent="0.25">
      <c r="A277" s="793"/>
      <c r="B277" s="728"/>
      <c r="C277" s="111">
        <f>'натур показатели патриотика'!C249</f>
        <v>0</v>
      </c>
      <c r="D277" s="67">
        <f>'натур показатели патриотика'!D249</f>
        <v>0</v>
      </c>
      <c r="E277" s="168">
        <f>'таланты+инициативы0,2672'!D327</f>
        <v>0.26719999999999999</v>
      </c>
    </row>
    <row r="278" spans="1:5" hidden="1" x14ac:dyDescent="0.25">
      <c r="A278" s="793"/>
      <c r="B278" s="728"/>
      <c r="C278" s="111">
        <f>'натур показатели патриотика'!C250</f>
        <v>0</v>
      </c>
      <c r="D278" s="67">
        <f>'натур показатели патриотика'!D250</f>
        <v>0</v>
      </c>
      <c r="E278" s="168">
        <f>'таланты+инициативы0,2672'!D328</f>
        <v>0.26719999999999999</v>
      </c>
    </row>
    <row r="279" spans="1:5" hidden="1" x14ac:dyDescent="0.25">
      <c r="A279" s="793"/>
      <c r="B279" s="728"/>
      <c r="C279" s="111">
        <f>'натур показатели патриотика'!C251</f>
        <v>0</v>
      </c>
      <c r="D279" s="67">
        <f>'натур показатели патриотика'!D251</f>
        <v>0</v>
      </c>
      <c r="E279" s="168">
        <f>'таланты+инициативы0,2672'!D329</f>
        <v>0.26719999999999999</v>
      </c>
    </row>
    <row r="280" spans="1:5" hidden="1" x14ac:dyDescent="0.25">
      <c r="A280" s="793"/>
      <c r="B280" s="728"/>
      <c r="C280" s="111">
        <f>'натур показатели патриотика'!C252</f>
        <v>0</v>
      </c>
      <c r="D280" s="67">
        <f>'натур показатели патриотика'!D252</f>
        <v>0</v>
      </c>
      <c r="E280" s="168">
        <f>'таланты+инициативы0,2672'!D330</f>
        <v>0.26719999999999999</v>
      </c>
    </row>
    <row r="281" spans="1:5" hidden="1" x14ac:dyDescent="0.25">
      <c r="A281" s="793"/>
      <c r="B281" s="728"/>
      <c r="C281" s="111">
        <f>'натур показатели патриотика'!C253</f>
        <v>0</v>
      </c>
      <c r="D281" s="67">
        <f>'натур показатели патриотика'!D253</f>
        <v>0</v>
      </c>
      <c r="E281" s="168">
        <f>'таланты+инициативы0,2672'!D331</f>
        <v>0.26719999999999999</v>
      </c>
    </row>
    <row r="282" spans="1:5" hidden="1" x14ac:dyDescent="0.25">
      <c r="A282" s="793"/>
      <c r="B282" s="728"/>
      <c r="C282" s="111">
        <f>'натур показатели патриотика'!C254</f>
        <v>0</v>
      </c>
      <c r="D282" s="67">
        <f>'натур показатели патриотика'!D254</f>
        <v>0</v>
      </c>
      <c r="E282" s="168">
        <f>'таланты+инициативы0,2672'!D332</f>
        <v>0.26719999999999999</v>
      </c>
    </row>
    <row r="283" spans="1:5" hidden="1" x14ac:dyDescent="0.25">
      <c r="A283" s="793"/>
      <c r="B283" s="728"/>
      <c r="C283" s="111">
        <f>'натур показатели патриотика'!C255</f>
        <v>0</v>
      </c>
      <c r="D283" s="67">
        <f>'натур показатели патриотика'!D255</f>
        <v>0</v>
      </c>
      <c r="E283" s="168">
        <f>'таланты+инициативы0,2672'!D333</f>
        <v>0.26719999999999999</v>
      </c>
    </row>
    <row r="284" spans="1:5" hidden="1" x14ac:dyDescent="0.25">
      <c r="A284" s="793"/>
      <c r="B284" s="728"/>
      <c r="C284" s="111">
        <f>'натур показатели патриотика'!C256</f>
        <v>0</v>
      </c>
      <c r="D284" s="67">
        <f>'натур показатели патриотика'!D256</f>
        <v>0</v>
      </c>
      <c r="E284" s="168">
        <f>'таланты+инициативы0,2672'!D334</f>
        <v>0.26719999999999999</v>
      </c>
    </row>
    <row r="285" spans="1:5" hidden="1" x14ac:dyDescent="0.25">
      <c r="A285" s="793"/>
      <c r="B285" s="728"/>
      <c r="C285" s="111">
        <f>'натур показатели патриотика'!C257</f>
        <v>0</v>
      </c>
      <c r="D285" s="67">
        <f>'натур показатели патриотика'!D257</f>
        <v>0</v>
      </c>
      <c r="E285" s="168">
        <f>'таланты+инициативы0,2672'!D335</f>
        <v>0.26719999999999999</v>
      </c>
    </row>
    <row r="286" spans="1:5" hidden="1" x14ac:dyDescent="0.25">
      <c r="A286" s="793"/>
      <c r="B286" s="728"/>
      <c r="C286" s="111">
        <f>'натур показатели патриотика'!C258</f>
        <v>0</v>
      </c>
      <c r="D286" s="67">
        <f>'натур показатели патриотика'!D258</f>
        <v>0</v>
      </c>
      <c r="E286" s="168">
        <f>'таланты+инициативы0,2672'!D336</f>
        <v>0.26719999999999999</v>
      </c>
    </row>
    <row r="287" spans="1:5" hidden="1" x14ac:dyDescent="0.25">
      <c r="A287" s="793"/>
      <c r="B287" s="728"/>
      <c r="C287" s="111">
        <f>'натур показатели патриотика'!C259</f>
        <v>0</v>
      </c>
      <c r="D287" s="67">
        <f>'натур показатели патриотика'!D259</f>
        <v>0</v>
      </c>
      <c r="E287" s="168">
        <f>'таланты+инициативы0,2672'!D337</f>
        <v>0.26719999999999999</v>
      </c>
    </row>
    <row r="288" spans="1:5" hidden="1" x14ac:dyDescent="0.25">
      <c r="A288" s="793"/>
      <c r="B288" s="728"/>
      <c r="C288" s="111">
        <f>'натур показатели патриотика'!C260</f>
        <v>0</v>
      </c>
      <c r="D288" s="67">
        <f>'натур показатели патриотика'!D260</f>
        <v>0</v>
      </c>
      <c r="E288" s="168">
        <f>'таланты+инициативы0,2672'!D338</f>
        <v>0.26719999999999999</v>
      </c>
    </row>
    <row r="289" spans="1:5" hidden="1" x14ac:dyDescent="0.25">
      <c r="A289" s="793"/>
      <c r="B289" s="728"/>
      <c r="C289" s="111">
        <f>'натур показатели патриотика'!C261</f>
        <v>0</v>
      </c>
      <c r="D289" s="67">
        <f>'натур показатели патриотика'!D261</f>
        <v>0</v>
      </c>
      <c r="E289" s="168">
        <f>'таланты+инициативы0,2672'!D339</f>
        <v>0.26719999999999999</v>
      </c>
    </row>
    <row r="290" spans="1:5" hidden="1" x14ac:dyDescent="0.25">
      <c r="A290" s="793"/>
      <c r="B290" s="728"/>
      <c r="C290" s="111">
        <f>'натур показатели патриотика'!C262</f>
        <v>0</v>
      </c>
      <c r="D290" s="67">
        <f>'натур показатели патриотика'!D262</f>
        <v>0</v>
      </c>
      <c r="E290" s="168">
        <f>'таланты+инициативы0,2672'!D340</f>
        <v>0.26719999999999999</v>
      </c>
    </row>
    <row r="291" spans="1:5" hidden="1" x14ac:dyDescent="0.25">
      <c r="A291" s="793"/>
      <c r="B291" s="728"/>
      <c r="C291" s="111">
        <f>'натур показатели патриотика'!C263</f>
        <v>0</v>
      </c>
      <c r="D291" s="67">
        <f>'натур показатели патриотика'!D263</f>
        <v>0</v>
      </c>
      <c r="E291" s="168">
        <f>'таланты+инициативы0,2672'!D341</f>
        <v>0.26719999999999999</v>
      </c>
    </row>
    <row r="292" spans="1:5" hidden="1" x14ac:dyDescent="0.25">
      <c r="A292" s="793"/>
      <c r="B292" s="728"/>
      <c r="C292" s="111">
        <f>'натур показатели патриотика'!C264</f>
        <v>0</v>
      </c>
      <c r="D292" s="67">
        <f>'натур показатели патриотика'!D264</f>
        <v>0</v>
      </c>
      <c r="E292" s="168">
        <f>'таланты+инициативы0,2672'!D342</f>
        <v>0.26719999999999999</v>
      </c>
    </row>
    <row r="293" spans="1:5" hidden="1" x14ac:dyDescent="0.25">
      <c r="A293" s="793"/>
      <c r="B293" s="728"/>
      <c r="C293" s="111">
        <f>'натур показатели патриотика'!C265</f>
        <v>0</v>
      </c>
      <c r="D293" s="67">
        <f>'натур показатели патриотика'!D265</f>
        <v>0</v>
      </c>
      <c r="E293" s="168">
        <f>'таланты+инициативы0,2672'!D343</f>
        <v>0.26719999999999999</v>
      </c>
    </row>
    <row r="294" spans="1:5" hidden="1" x14ac:dyDescent="0.25">
      <c r="A294" s="793"/>
      <c r="B294" s="728"/>
      <c r="C294" s="111">
        <f>'натур показатели патриотика'!C266</f>
        <v>0</v>
      </c>
      <c r="D294" s="67">
        <f>'натур показатели патриотика'!D266</f>
        <v>0</v>
      </c>
      <c r="E294" s="168">
        <f>'таланты+инициативы0,2672'!D344</f>
        <v>0.26719999999999999</v>
      </c>
    </row>
    <row r="295" spans="1:5" hidden="1" x14ac:dyDescent="0.25">
      <c r="A295" s="793"/>
      <c r="B295" s="728"/>
      <c r="C295" s="111">
        <f>'натур показатели патриотика'!C267</f>
        <v>0</v>
      </c>
      <c r="D295" s="67">
        <f>'натур показатели патриотика'!D267</f>
        <v>0</v>
      </c>
      <c r="E295" s="168">
        <f>'таланты+инициативы0,2672'!D345</f>
        <v>0.26719999999999999</v>
      </c>
    </row>
    <row r="296" spans="1:5" hidden="1" x14ac:dyDescent="0.25">
      <c r="A296" s="793"/>
      <c r="B296" s="728"/>
      <c r="C296" s="111">
        <f>'натур показатели патриотика'!C268</f>
        <v>0</v>
      </c>
      <c r="D296" s="67">
        <f>'натур показатели патриотика'!D268</f>
        <v>0</v>
      </c>
      <c r="E296" s="168">
        <f>'таланты+инициативы0,2672'!D346</f>
        <v>0.26719999999999999</v>
      </c>
    </row>
    <row r="297" spans="1:5" hidden="1" x14ac:dyDescent="0.25">
      <c r="A297" s="793"/>
      <c r="B297" s="728"/>
      <c r="C297" s="111">
        <f>'натур показатели патриотика'!C269</f>
        <v>0</v>
      </c>
      <c r="D297" s="67">
        <f>'натур показатели патриотика'!D269</f>
        <v>0</v>
      </c>
      <c r="E297" s="168">
        <f>'таланты+инициативы0,2672'!D347</f>
        <v>0.26719999999999999</v>
      </c>
    </row>
    <row r="298" spans="1:5" hidden="1" x14ac:dyDescent="0.25">
      <c r="A298" s="793"/>
      <c r="B298" s="728"/>
      <c r="C298" s="111">
        <f>'натур показатели патриотика'!C270</f>
        <v>0</v>
      </c>
      <c r="D298" s="67">
        <f>'натур показатели патриотика'!D270</f>
        <v>0</v>
      </c>
      <c r="E298" s="168">
        <f>'таланты+инициативы0,2672'!D348</f>
        <v>0.26719999999999999</v>
      </c>
    </row>
    <row r="299" spans="1:5" hidden="1" x14ac:dyDescent="0.25">
      <c r="A299" s="793"/>
      <c r="B299" s="728"/>
      <c r="C299" s="111">
        <f>'натур показатели патриотика'!C271</f>
        <v>0</v>
      </c>
      <c r="D299" s="67">
        <f>'натур показатели патриотика'!D271</f>
        <v>0</v>
      </c>
      <c r="E299" s="168">
        <f>'таланты+инициативы0,2672'!D349</f>
        <v>0.26719999999999999</v>
      </c>
    </row>
    <row r="300" spans="1:5" hidden="1" x14ac:dyDescent="0.25">
      <c r="A300" s="793"/>
      <c r="B300" s="728"/>
      <c r="C300" s="111">
        <f>'натур показатели патриотика'!C272</f>
        <v>0</v>
      </c>
      <c r="D300" s="67">
        <f>'натур показатели патриотика'!D272</f>
        <v>0</v>
      </c>
      <c r="E300" s="168">
        <f>'таланты+инициативы0,2672'!D350</f>
        <v>0.26719999999999999</v>
      </c>
    </row>
    <row r="301" spans="1:5" hidden="1" x14ac:dyDescent="0.25">
      <c r="A301" s="793"/>
      <c r="B301" s="728"/>
      <c r="C301" s="111">
        <f>'натур показатели патриотика'!C273</f>
        <v>0</v>
      </c>
      <c r="D301" s="67">
        <f>'натур показатели патриотика'!D273</f>
        <v>0</v>
      </c>
      <c r="E301" s="168">
        <f>'таланты+инициативы0,2672'!D351</f>
        <v>0.26719999999999999</v>
      </c>
    </row>
    <row r="302" spans="1:5" hidden="1" x14ac:dyDescent="0.25">
      <c r="A302" s="793"/>
      <c r="B302" s="728"/>
      <c r="C302" s="111">
        <f>'натур показатели патриотика'!C274</f>
        <v>0</v>
      </c>
      <c r="D302" s="67">
        <f>'натур показатели патриотика'!D274</f>
        <v>0</v>
      </c>
      <c r="E302" s="168">
        <f>'таланты+инициативы0,2672'!D352</f>
        <v>0.26719999999999999</v>
      </c>
    </row>
    <row r="303" spans="1:5" hidden="1" x14ac:dyDescent="0.25">
      <c r="A303" s="793"/>
      <c r="B303" s="728"/>
      <c r="C303" s="111">
        <f>'натур показатели патриотика'!C275</f>
        <v>0</v>
      </c>
      <c r="D303" s="67">
        <f>'натур показатели патриотика'!D275</f>
        <v>0</v>
      </c>
      <c r="E303" s="168">
        <f>'таланты+инициативы0,2672'!D353</f>
        <v>0.26719999999999999</v>
      </c>
    </row>
    <row r="304" spans="1:5" hidden="1" x14ac:dyDescent="0.25">
      <c r="A304" s="793"/>
      <c r="B304" s="728"/>
      <c r="C304" s="111">
        <f>'натур показатели патриотика'!C276</f>
        <v>0</v>
      </c>
      <c r="D304" s="67">
        <f>'натур показатели патриотика'!D276</f>
        <v>0</v>
      </c>
      <c r="E304" s="168">
        <f>'таланты+инициативы0,2672'!D354</f>
        <v>0.26719999999999999</v>
      </c>
    </row>
    <row r="305" spans="1:5" hidden="1" x14ac:dyDescent="0.25">
      <c r="A305" s="793"/>
      <c r="B305" s="728"/>
      <c r="C305" s="111">
        <f>'натур показатели патриотика'!C277</f>
        <v>0</v>
      </c>
      <c r="D305" s="67">
        <f>'натур показатели патриотика'!D277</f>
        <v>0</v>
      </c>
      <c r="E305" s="168">
        <f>'таланты+инициативы0,2672'!D355</f>
        <v>0.26719999999999999</v>
      </c>
    </row>
    <row r="306" spans="1:5" hidden="1" x14ac:dyDescent="0.25">
      <c r="A306" s="793"/>
      <c r="B306" s="728"/>
      <c r="C306" s="111">
        <f>'натур показатели патриотика'!C278</f>
        <v>0</v>
      </c>
      <c r="D306" s="67">
        <f>'натур показатели патриотика'!D278</f>
        <v>0</v>
      </c>
      <c r="E306" s="168">
        <f>'таланты+инициативы0,2672'!D356</f>
        <v>0.26719999999999999</v>
      </c>
    </row>
    <row r="307" spans="1:5" hidden="1" x14ac:dyDescent="0.25">
      <c r="A307" s="793"/>
      <c r="B307" s="728"/>
      <c r="C307" s="111">
        <f>'натур показатели патриотика'!C279</f>
        <v>0</v>
      </c>
      <c r="D307" s="67">
        <f>'натур показатели патриотика'!D279</f>
        <v>0</v>
      </c>
      <c r="E307" s="168">
        <f>'таланты+инициативы0,2672'!D357</f>
        <v>0.26719999999999999</v>
      </c>
    </row>
    <row r="308" spans="1:5" hidden="1" x14ac:dyDescent="0.25">
      <c r="A308" s="793"/>
      <c r="B308" s="728"/>
      <c r="C308" s="111">
        <f>'натур показатели патриотика'!C280</f>
        <v>0</v>
      </c>
      <c r="D308" s="67">
        <f>'натур показатели патриотика'!D280</f>
        <v>0</v>
      </c>
      <c r="E308" s="168">
        <f>'таланты+инициативы0,2672'!D358</f>
        <v>0.26719999999999999</v>
      </c>
    </row>
    <row r="309" spans="1:5" hidden="1" x14ac:dyDescent="0.25">
      <c r="A309" s="793"/>
      <c r="B309" s="728"/>
      <c r="C309" s="111">
        <f>'натур показатели патриотика'!C281</f>
        <v>0</v>
      </c>
      <c r="D309" s="67">
        <f>'натур показатели патриотика'!D281</f>
        <v>0</v>
      </c>
      <c r="E309" s="168">
        <f>'таланты+инициативы0,2672'!D359</f>
        <v>0.26719999999999999</v>
      </c>
    </row>
    <row r="310" spans="1:5" hidden="1" x14ac:dyDescent="0.25">
      <c r="A310" s="793"/>
      <c r="B310" s="728"/>
      <c r="C310" s="111">
        <f>'натур показатели патриотика'!C282</f>
        <v>0</v>
      </c>
      <c r="D310" s="67">
        <f>'натур показатели патриотика'!D282</f>
        <v>0</v>
      </c>
      <c r="E310" s="168">
        <f>'таланты+инициативы0,2672'!D360</f>
        <v>0.26719999999999999</v>
      </c>
    </row>
    <row r="311" spans="1:5" hidden="1" x14ac:dyDescent="0.25">
      <c r="A311" s="793"/>
      <c r="B311" s="728"/>
      <c r="C311" s="111">
        <f>'натур показатели патриотика'!C283</f>
        <v>0</v>
      </c>
      <c r="D311" s="67">
        <f>'натур показатели патриотика'!D283</f>
        <v>0</v>
      </c>
      <c r="E311" s="168">
        <f>'таланты+инициативы0,2672'!D361</f>
        <v>0.26719999999999999</v>
      </c>
    </row>
    <row r="312" spans="1:5" hidden="1" x14ac:dyDescent="0.25">
      <c r="A312" s="793"/>
      <c r="B312" s="728"/>
      <c r="C312" s="111">
        <f>'натур показатели патриотика'!C284</f>
        <v>0</v>
      </c>
      <c r="D312" s="67">
        <f>'натур показатели патриотика'!D284</f>
        <v>0</v>
      </c>
      <c r="E312" s="168">
        <f>'таланты+инициативы0,2672'!D362</f>
        <v>0.26719999999999999</v>
      </c>
    </row>
    <row r="313" spans="1:5" hidden="1" x14ac:dyDescent="0.25">
      <c r="A313" s="793"/>
      <c r="B313" s="728"/>
      <c r="C313" s="111">
        <f>'натур показатели патриотика'!C285</f>
        <v>0</v>
      </c>
      <c r="D313" s="67">
        <f>'натур показатели патриотика'!D285</f>
        <v>0</v>
      </c>
      <c r="E313" s="168">
        <f>'таланты+инициативы0,2672'!D363</f>
        <v>0.26719999999999999</v>
      </c>
    </row>
    <row r="314" spans="1:5" hidden="1" x14ac:dyDescent="0.25">
      <c r="A314" s="793"/>
      <c r="B314" s="728"/>
      <c r="C314" s="111">
        <f>'натур показатели патриотика'!C286</f>
        <v>0</v>
      </c>
      <c r="D314" s="67">
        <f>'натур показатели патриотика'!D286</f>
        <v>0</v>
      </c>
      <c r="E314" s="168">
        <f>'таланты+инициативы0,2672'!D364</f>
        <v>0.26719999999999999</v>
      </c>
    </row>
    <row r="315" spans="1:5" hidden="1" x14ac:dyDescent="0.25">
      <c r="A315" s="793"/>
      <c r="B315" s="728"/>
      <c r="C315" s="111">
        <f>'натур показатели патриотика'!C287</f>
        <v>0</v>
      </c>
      <c r="D315" s="67">
        <f>'натур показатели патриотика'!D287</f>
        <v>0</v>
      </c>
      <c r="E315" s="168">
        <f>'таланты+инициативы0,2672'!D365</f>
        <v>0.26719999999999999</v>
      </c>
    </row>
    <row r="316" spans="1:5" hidden="1" x14ac:dyDescent="0.25">
      <c r="A316" s="793"/>
      <c r="B316" s="728"/>
      <c r="C316" s="111">
        <f>'натур показатели патриотика'!C288</f>
        <v>0</v>
      </c>
      <c r="D316" s="67">
        <f>'натур показатели патриотика'!D288</f>
        <v>0</v>
      </c>
      <c r="E316" s="168">
        <f>'таланты+инициативы0,2672'!D366</f>
        <v>0.26719999999999999</v>
      </c>
    </row>
    <row r="317" spans="1:5" hidden="1" x14ac:dyDescent="0.25">
      <c r="A317" s="793"/>
      <c r="B317" s="728"/>
      <c r="C317" s="111">
        <f>'натур показатели патриотика'!C289</f>
        <v>0</v>
      </c>
      <c r="D317" s="67">
        <f>'натур показатели патриотика'!D289</f>
        <v>0</v>
      </c>
      <c r="E317" s="168">
        <f>'таланты+инициативы0,2672'!D367</f>
        <v>0.26719999999999999</v>
      </c>
    </row>
    <row r="318" spans="1:5" hidden="1" x14ac:dyDescent="0.25">
      <c r="A318" s="793"/>
      <c r="B318" s="728"/>
      <c r="C318" s="111">
        <f>'натур показатели патриотика'!C290</f>
        <v>0</v>
      </c>
      <c r="D318" s="67">
        <f>'натур показатели патриотика'!D290</f>
        <v>0</v>
      </c>
      <c r="E318" s="168">
        <f>'таланты+инициативы0,2672'!D368</f>
        <v>0.26719999999999999</v>
      </c>
    </row>
    <row r="319" spans="1:5" hidden="1" x14ac:dyDescent="0.25">
      <c r="A319" s="793"/>
      <c r="B319" s="728"/>
      <c r="C319" s="111">
        <f>'натур показатели патриотика'!C291</f>
        <v>0</v>
      </c>
      <c r="D319" s="67">
        <f>'натур показатели патриотика'!D291</f>
        <v>0</v>
      </c>
      <c r="E319" s="168">
        <f>'таланты+инициативы0,2672'!D369</f>
        <v>0.26719999999999999</v>
      </c>
    </row>
    <row r="320" spans="1:5" hidden="1" x14ac:dyDescent="0.25">
      <c r="A320" s="793"/>
      <c r="B320" s="728"/>
      <c r="C320" s="111">
        <f>'натур показатели патриотика'!C292</f>
        <v>0</v>
      </c>
      <c r="D320" s="67">
        <f>'натур показатели патриотика'!D292</f>
        <v>0</v>
      </c>
      <c r="E320" s="168">
        <f>'таланты+инициативы0,2672'!D370</f>
        <v>0.26719999999999999</v>
      </c>
    </row>
    <row r="321" spans="1:5" hidden="1" x14ac:dyDescent="0.25">
      <c r="A321" s="793"/>
      <c r="B321" s="728"/>
      <c r="C321" s="111">
        <f>'натур показатели патриотика'!C293</f>
        <v>0</v>
      </c>
      <c r="D321" s="67">
        <f>'натур показатели патриотика'!D293</f>
        <v>0</v>
      </c>
      <c r="E321" s="168">
        <f>'таланты+инициативы0,2672'!D371</f>
        <v>0.26719999999999999</v>
      </c>
    </row>
    <row r="322" spans="1:5" hidden="1" x14ac:dyDescent="0.25">
      <c r="A322" s="793"/>
      <c r="B322" s="728"/>
      <c r="C322" s="111">
        <f>'натур показатели патриотика'!C294</f>
        <v>0</v>
      </c>
      <c r="D322" s="67">
        <f>'натур показатели патриотика'!D294</f>
        <v>0</v>
      </c>
      <c r="E322" s="168">
        <f>'таланты+инициативы0,2672'!D372</f>
        <v>0.26719999999999999</v>
      </c>
    </row>
    <row r="323" spans="1:5" hidden="1" x14ac:dyDescent="0.25">
      <c r="A323" s="793"/>
      <c r="B323" s="728"/>
      <c r="C323" s="111">
        <f>'натур показатели патриотика'!C295</f>
        <v>0</v>
      </c>
      <c r="D323" s="67">
        <f>'натур показатели патриотика'!D295</f>
        <v>0</v>
      </c>
      <c r="E323" s="168">
        <f>'таланты+инициативы0,2672'!D373</f>
        <v>0.26719999999999999</v>
      </c>
    </row>
    <row r="324" spans="1:5" hidden="1" x14ac:dyDescent="0.25">
      <c r="A324" s="793"/>
      <c r="B324" s="728"/>
      <c r="C324" s="111">
        <f>'натур показатели патриотика'!C296</f>
        <v>0</v>
      </c>
      <c r="D324" s="67">
        <f>'натур показатели патриотика'!D296</f>
        <v>0</v>
      </c>
      <c r="E324" s="168">
        <f>'таланты+инициативы0,2672'!D374</f>
        <v>0.26719999999999999</v>
      </c>
    </row>
    <row r="325" spans="1:5" hidden="1" x14ac:dyDescent="0.25">
      <c r="A325" s="793"/>
      <c r="B325" s="728"/>
      <c r="C325" s="111">
        <f>'натур показатели патриотика'!C297</f>
        <v>0</v>
      </c>
      <c r="D325" s="67">
        <f>'натур показатели патриотика'!D297</f>
        <v>0</v>
      </c>
      <c r="E325" s="168">
        <f>'таланты+инициативы0,2672'!D375</f>
        <v>0.26719999999999999</v>
      </c>
    </row>
    <row r="326" spans="1:5" hidden="1" x14ac:dyDescent="0.25">
      <c r="A326" s="793"/>
      <c r="B326" s="728"/>
      <c r="C326" s="111">
        <f>'натур показатели патриотика'!C298</f>
        <v>0</v>
      </c>
      <c r="D326" s="67">
        <f>'натур показатели патриотика'!D298</f>
        <v>0</v>
      </c>
      <c r="E326" s="168">
        <f>'таланты+инициативы0,2672'!D376</f>
        <v>0.26719999999999999</v>
      </c>
    </row>
    <row r="327" spans="1:5" hidden="1" x14ac:dyDescent="0.25">
      <c r="A327" s="793"/>
      <c r="B327" s="728"/>
      <c r="C327" s="111">
        <f>'натур показатели патриотика'!C299</f>
        <v>0</v>
      </c>
      <c r="D327" s="67">
        <f>'натур показатели патриотика'!D299</f>
        <v>0</v>
      </c>
      <c r="E327" s="168">
        <f>'таланты+инициативы0,2672'!D377</f>
        <v>0.26719999999999999</v>
      </c>
    </row>
    <row r="328" spans="1:5" hidden="1" x14ac:dyDescent="0.25">
      <c r="A328" s="793"/>
      <c r="B328" s="728"/>
      <c r="C328" s="111">
        <f>'натур показатели патриотика'!C300</f>
        <v>0</v>
      </c>
      <c r="D328" s="67">
        <f>'натур показатели патриотика'!D300</f>
        <v>0</v>
      </c>
      <c r="E328" s="168">
        <f>'таланты+инициативы0,2672'!D378</f>
        <v>0.26719999999999999</v>
      </c>
    </row>
    <row r="329" spans="1:5" hidden="1" x14ac:dyDescent="0.25">
      <c r="A329" s="793"/>
      <c r="B329" s="728"/>
      <c r="C329" s="111">
        <f>'натур показатели патриотика'!C301</f>
        <v>0</v>
      </c>
      <c r="D329" s="67">
        <f>'натур показатели патриотика'!D301</f>
        <v>0</v>
      </c>
      <c r="E329" s="168">
        <f>'таланты+инициативы0,2672'!D379</f>
        <v>0.26719999999999999</v>
      </c>
    </row>
    <row r="330" spans="1:5" hidden="1" x14ac:dyDescent="0.25">
      <c r="A330" s="793"/>
      <c r="B330" s="728"/>
      <c r="C330" s="111">
        <f>'натур показатели патриотика'!C302</f>
        <v>0</v>
      </c>
      <c r="D330" s="67">
        <f>'натур показатели патриотика'!D302</f>
        <v>0</v>
      </c>
      <c r="E330" s="168">
        <f>'таланты+инициативы0,2672'!D380</f>
        <v>0.26719999999999999</v>
      </c>
    </row>
    <row r="331" spans="1:5" hidden="1" x14ac:dyDescent="0.25">
      <c r="A331" s="793"/>
      <c r="B331" s="728"/>
      <c r="C331" s="111">
        <f>'натур показатели патриотика'!C303</f>
        <v>0</v>
      </c>
      <c r="D331" s="67">
        <f>'натур показатели патриотика'!D303</f>
        <v>0</v>
      </c>
      <c r="E331" s="168">
        <f>'таланты+инициативы0,2672'!D381</f>
        <v>0.26719999999999999</v>
      </c>
    </row>
    <row r="332" spans="1:5" hidden="1" x14ac:dyDescent="0.25">
      <c r="A332" s="793"/>
      <c r="B332" s="728"/>
      <c r="C332" s="111">
        <f>'натур показатели патриотика'!C304</f>
        <v>0</v>
      </c>
      <c r="D332" s="67">
        <f>'натур показатели патриотика'!D304</f>
        <v>0</v>
      </c>
      <c r="E332" s="168">
        <f>'таланты+инициативы0,2672'!D382</f>
        <v>0.26719999999999999</v>
      </c>
    </row>
    <row r="333" spans="1:5" hidden="1" x14ac:dyDescent="0.25">
      <c r="A333" s="793"/>
      <c r="B333" s="728"/>
      <c r="C333" s="111">
        <f>'натур показатели патриотика'!C305</f>
        <v>0</v>
      </c>
      <c r="D333" s="67">
        <f>'натур показатели патриотика'!D305</f>
        <v>0</v>
      </c>
      <c r="E333" s="168">
        <f>'таланты+инициативы0,2672'!D383</f>
        <v>0.26719999999999999</v>
      </c>
    </row>
    <row r="334" spans="1:5" hidden="1" x14ac:dyDescent="0.25">
      <c r="A334" s="793"/>
      <c r="B334" s="728"/>
      <c r="C334" s="111">
        <f>'натур показатели патриотика'!C306</f>
        <v>0</v>
      </c>
      <c r="D334" s="67">
        <f>'натур показатели патриотика'!D306</f>
        <v>0</v>
      </c>
      <c r="E334" s="168">
        <f>'таланты+инициативы0,2672'!D384</f>
        <v>0.26719999999999999</v>
      </c>
    </row>
    <row r="335" spans="1:5" hidden="1" x14ac:dyDescent="0.25">
      <c r="A335" s="793"/>
      <c r="B335" s="728"/>
      <c r="C335" s="111">
        <f>'натур показатели патриотика'!C307</f>
        <v>0</v>
      </c>
      <c r="D335" s="67">
        <f>'натур показатели патриотика'!D307</f>
        <v>0</v>
      </c>
      <c r="E335" s="168">
        <f>'таланты+инициативы0,2672'!D385</f>
        <v>0.26719999999999999</v>
      </c>
    </row>
    <row r="336" spans="1:5" hidden="1" x14ac:dyDescent="0.25">
      <c r="A336" s="793"/>
      <c r="B336" s="728"/>
      <c r="C336" s="111">
        <f>'натур показатели патриотика'!C308</f>
        <v>0</v>
      </c>
      <c r="D336" s="67">
        <f>'натур показатели патриотика'!D308</f>
        <v>0</v>
      </c>
      <c r="E336" s="168">
        <f>'таланты+инициативы0,2672'!D386</f>
        <v>0.26719999999999999</v>
      </c>
    </row>
    <row r="337" spans="1:5" hidden="1" x14ac:dyDescent="0.25">
      <c r="A337" s="793"/>
      <c r="B337" s="728"/>
      <c r="C337" s="111">
        <f>'натур показатели патриотика'!C309</f>
        <v>0</v>
      </c>
      <c r="D337" s="67">
        <f>'натур показатели патриотика'!D309</f>
        <v>0</v>
      </c>
      <c r="E337" s="168">
        <f>'таланты+инициативы0,2672'!D387</f>
        <v>0.26719999999999999</v>
      </c>
    </row>
    <row r="338" spans="1:5" hidden="1" x14ac:dyDescent="0.25">
      <c r="A338" s="793"/>
      <c r="B338" s="728"/>
      <c r="C338" s="111">
        <f>'натур показатели патриотика'!C310</f>
        <v>0</v>
      </c>
      <c r="D338" s="67">
        <f>'натур показатели патриотика'!D310</f>
        <v>0</v>
      </c>
      <c r="E338" s="168">
        <f>'таланты+инициативы0,2672'!D388</f>
        <v>0.26719999999999999</v>
      </c>
    </row>
    <row r="339" spans="1:5" hidden="1" x14ac:dyDescent="0.25">
      <c r="A339" s="793"/>
      <c r="B339" s="728"/>
      <c r="C339" s="111">
        <f>'натур показатели патриотика'!C311</f>
        <v>0</v>
      </c>
      <c r="D339" s="67">
        <f>'натур показатели патриотика'!D311</f>
        <v>0</v>
      </c>
      <c r="E339" s="168">
        <f>'таланты+инициативы0,2672'!D389</f>
        <v>0.26719999999999999</v>
      </c>
    </row>
    <row r="340" spans="1:5" hidden="1" x14ac:dyDescent="0.25">
      <c r="A340" s="793"/>
      <c r="B340" s="728"/>
      <c r="C340" s="111">
        <f>'натур показатели патриотика'!C312</f>
        <v>0</v>
      </c>
      <c r="D340" s="67">
        <f>'натур показатели патриотика'!D312</f>
        <v>0</v>
      </c>
      <c r="E340" s="168">
        <f>'таланты+инициативы0,2672'!D390</f>
        <v>0.26719999999999999</v>
      </c>
    </row>
    <row r="341" spans="1:5" hidden="1" x14ac:dyDescent="0.25">
      <c r="A341" s="793"/>
      <c r="B341" s="728"/>
      <c r="C341" s="111">
        <f>'натур показатели патриотика'!C313</f>
        <v>0</v>
      </c>
      <c r="D341" s="67">
        <f>'натур показатели патриотика'!D313</f>
        <v>0</v>
      </c>
      <c r="E341" s="168">
        <f>'таланты+инициативы0,2672'!D391</f>
        <v>0.26719999999999999</v>
      </c>
    </row>
    <row r="342" spans="1:5" hidden="1" x14ac:dyDescent="0.25">
      <c r="A342" s="793"/>
      <c r="B342" s="728"/>
      <c r="C342" s="111">
        <f>'натур показатели патриотика'!C314</f>
        <v>0</v>
      </c>
      <c r="D342" s="67">
        <f>'натур показатели патриотика'!D314</f>
        <v>0</v>
      </c>
      <c r="E342" s="168">
        <f>'таланты+инициативы0,2672'!D392</f>
        <v>0.26719999999999999</v>
      </c>
    </row>
    <row r="343" spans="1:5" hidden="1" x14ac:dyDescent="0.25">
      <c r="A343" s="793"/>
      <c r="B343" s="728"/>
      <c r="C343" s="111">
        <f>'натур показатели патриотика'!C315</f>
        <v>0</v>
      </c>
      <c r="D343" s="266" t="s">
        <v>84</v>
      </c>
      <c r="E343" s="168">
        <f>'таланты+инициативы0,2672'!D393</f>
        <v>0.26719999999999999</v>
      </c>
    </row>
    <row r="344" spans="1:5" hidden="1" x14ac:dyDescent="0.25">
      <c r="A344" s="793"/>
      <c r="B344" s="728"/>
      <c r="C344" s="111">
        <f>'натур показатели патриотика'!C316</f>
        <v>0</v>
      </c>
      <c r="D344" s="266" t="s">
        <v>84</v>
      </c>
      <c r="E344" s="168">
        <f>'таланты+инициативы0,2672'!D394</f>
        <v>0.26719999999999999</v>
      </c>
    </row>
    <row r="345" spans="1:5" hidden="1" x14ac:dyDescent="0.25">
      <c r="A345" s="793"/>
      <c r="B345" s="728"/>
      <c r="C345" s="111">
        <f>'натур показатели патриотика'!C317</f>
        <v>0</v>
      </c>
      <c r="D345" s="266" t="s">
        <v>84</v>
      </c>
      <c r="E345" s="168">
        <f>'таланты+инициативы0,2672'!D395</f>
        <v>0.26719999999999999</v>
      </c>
    </row>
    <row r="346" spans="1:5" hidden="1" x14ac:dyDescent="0.25">
      <c r="A346" s="793"/>
      <c r="B346" s="728"/>
      <c r="C346" s="111">
        <f>'натур показатели патриотика'!C318</f>
        <v>0</v>
      </c>
      <c r="D346" s="266" t="s">
        <v>84</v>
      </c>
      <c r="E346" s="168">
        <f>'таланты+инициативы0,2672'!D396</f>
        <v>0.26719999999999999</v>
      </c>
    </row>
    <row r="347" spans="1:5" hidden="1" x14ac:dyDescent="0.25">
      <c r="A347" s="793"/>
      <c r="B347" s="728"/>
      <c r="C347" s="111">
        <f>'натур показатели патриотика'!C319</f>
        <v>0</v>
      </c>
      <c r="D347" s="266" t="s">
        <v>84</v>
      </c>
      <c r="E347" s="168">
        <f>'таланты+инициативы0,2672'!D397</f>
        <v>0.26719999999999999</v>
      </c>
    </row>
    <row r="348" spans="1:5" hidden="1" x14ac:dyDescent="0.25">
      <c r="A348" s="793"/>
      <c r="B348" s="728"/>
      <c r="C348" s="111">
        <f>'натур показатели патриотика'!C320</f>
        <v>0</v>
      </c>
      <c r="D348" s="266" t="s">
        <v>84</v>
      </c>
      <c r="E348" s="168">
        <f>'таланты+инициативы0,2672'!D398</f>
        <v>0.26719999999999999</v>
      </c>
    </row>
    <row r="349" spans="1:5" hidden="1" x14ac:dyDescent="0.25">
      <c r="A349" s="793"/>
      <c r="B349" s="728"/>
      <c r="C349" s="111">
        <f>'натур показатели патриотика'!C321</f>
        <v>0</v>
      </c>
      <c r="D349" s="266" t="s">
        <v>84</v>
      </c>
      <c r="E349" s="168">
        <f>'таланты+инициативы0,2672'!D399</f>
        <v>0.26719999999999999</v>
      </c>
    </row>
    <row r="350" spans="1:5" hidden="1" x14ac:dyDescent="0.25">
      <c r="A350" s="793"/>
      <c r="B350" s="728"/>
      <c r="C350" s="111">
        <f>'натур показатели патриотика'!C322</f>
        <v>0</v>
      </c>
      <c r="D350" s="266" t="s">
        <v>84</v>
      </c>
      <c r="E350" s="168">
        <f>'таланты+инициативы0,2672'!D400</f>
        <v>0.26719999999999999</v>
      </c>
    </row>
    <row r="351" spans="1:5" hidden="1" x14ac:dyDescent="0.25">
      <c r="A351" s="793"/>
      <c r="B351" s="728"/>
      <c r="C351" s="111">
        <f>'натур показатели патриотика'!C323</f>
        <v>0</v>
      </c>
      <c r="D351" s="266" t="s">
        <v>84</v>
      </c>
      <c r="E351" s="168">
        <f>'таланты+инициативы0,2672'!D401</f>
        <v>0.26719999999999999</v>
      </c>
    </row>
    <row r="352" spans="1:5" hidden="1" x14ac:dyDescent="0.25">
      <c r="A352" s="793"/>
      <c r="B352" s="728"/>
      <c r="C352" s="111">
        <f>'натур показатели патриотика'!C324</f>
        <v>0</v>
      </c>
      <c r="D352" s="266" t="s">
        <v>84</v>
      </c>
      <c r="E352" s="168">
        <f>'таланты+инициативы0,2672'!D402</f>
        <v>0.26719999999999999</v>
      </c>
    </row>
    <row r="353" spans="1:5" hidden="1" x14ac:dyDescent="0.25">
      <c r="A353" s="793"/>
      <c r="B353" s="728"/>
      <c r="C353" s="111">
        <f>'натур показатели патриотика'!C325</f>
        <v>0</v>
      </c>
      <c r="D353" s="266" t="s">
        <v>84</v>
      </c>
      <c r="E353" s="168">
        <f>'таланты+инициативы0,2672'!D403</f>
        <v>0.26719999999999999</v>
      </c>
    </row>
    <row r="354" spans="1:5" hidden="1" x14ac:dyDescent="0.25">
      <c r="A354" s="793"/>
      <c r="B354" s="728"/>
      <c r="C354" s="111">
        <f>'натур показатели патриотика'!C326</f>
        <v>0</v>
      </c>
      <c r="D354" s="266" t="s">
        <v>84</v>
      </c>
      <c r="E354" s="168">
        <f>'таланты+инициативы0,2672'!D404</f>
        <v>0.26719999999999999</v>
      </c>
    </row>
    <row r="355" spans="1:5" hidden="1" x14ac:dyDescent="0.25">
      <c r="A355" s="793"/>
      <c r="B355" s="728"/>
      <c r="C355" s="111">
        <f>'натур показатели патриотика'!C327</f>
        <v>0</v>
      </c>
      <c r="D355" s="266" t="s">
        <v>84</v>
      </c>
      <c r="E355" s="168">
        <f>'таланты+инициативы0,2672'!D405</f>
        <v>0.26719999999999999</v>
      </c>
    </row>
    <row r="356" spans="1:5" hidden="1" x14ac:dyDescent="0.25">
      <c r="A356" s="793"/>
      <c r="B356" s="728"/>
      <c r="C356" s="111">
        <f>'натур показатели патриотика'!C328</f>
        <v>0</v>
      </c>
      <c r="D356" s="266" t="s">
        <v>84</v>
      </c>
      <c r="E356" s="168">
        <f>'таланты+инициативы0,2672'!D406</f>
        <v>0.26719999999999999</v>
      </c>
    </row>
    <row r="357" spans="1:5" hidden="1" x14ac:dyDescent="0.25">
      <c r="A357" s="793"/>
      <c r="B357" s="728"/>
      <c r="C357" s="111">
        <f>'натур показатели патриотика'!C329</f>
        <v>0</v>
      </c>
      <c r="D357" s="266" t="s">
        <v>84</v>
      </c>
      <c r="E357" s="168">
        <f>'таланты+инициативы0,2672'!D407</f>
        <v>0.26719999999999999</v>
      </c>
    </row>
    <row r="358" spans="1:5" hidden="1" x14ac:dyDescent="0.25">
      <c r="A358" s="793"/>
      <c r="B358" s="728"/>
      <c r="C358" s="111">
        <f>'натур показатели патриотика'!C330</f>
        <v>0</v>
      </c>
      <c r="D358" s="266" t="s">
        <v>84</v>
      </c>
      <c r="E358" s="168">
        <f>'таланты+инициативы0,2672'!D408</f>
        <v>0.26719999999999999</v>
      </c>
    </row>
    <row r="359" spans="1:5" hidden="1" x14ac:dyDescent="0.25">
      <c r="A359" s="793"/>
      <c r="B359" s="728"/>
      <c r="C359" s="111">
        <f>'натур показатели патриотика'!C331</f>
        <v>0</v>
      </c>
      <c r="D359" s="266" t="s">
        <v>84</v>
      </c>
      <c r="E359" s="168">
        <f>'таланты+инициативы0,2672'!D409</f>
        <v>0.26719999999999999</v>
      </c>
    </row>
    <row r="360" spans="1:5" hidden="1" x14ac:dyDescent="0.25">
      <c r="A360" s="793"/>
      <c r="B360" s="728"/>
      <c r="C360" s="111">
        <f>'натур показатели патриотика'!C332</f>
        <v>0</v>
      </c>
      <c r="D360" s="266" t="s">
        <v>84</v>
      </c>
      <c r="E360" s="168">
        <f>'таланты+инициативы0,2672'!D410</f>
        <v>0.26719999999999999</v>
      </c>
    </row>
    <row r="361" spans="1:5" hidden="1" x14ac:dyDescent="0.25">
      <c r="A361" s="793"/>
      <c r="B361" s="728"/>
      <c r="C361" s="111">
        <f>'натур показатели патриотика'!C333</f>
        <v>0</v>
      </c>
      <c r="D361" s="266" t="s">
        <v>84</v>
      </c>
      <c r="E361" s="168">
        <f>'таланты+инициативы0,2672'!D411</f>
        <v>0.26719999999999999</v>
      </c>
    </row>
    <row r="362" spans="1:5" hidden="1" x14ac:dyDescent="0.25">
      <c r="A362" s="793"/>
      <c r="B362" s="728"/>
      <c r="C362" s="111">
        <f>'натур показатели патриотика'!C334</f>
        <v>0</v>
      </c>
      <c r="D362" s="266" t="s">
        <v>84</v>
      </c>
      <c r="E362" s="168">
        <f>'таланты+инициативы0,2672'!D412</f>
        <v>0.26719999999999999</v>
      </c>
    </row>
    <row r="363" spans="1:5" hidden="1" x14ac:dyDescent="0.25">
      <c r="A363" s="793"/>
      <c r="B363" s="728"/>
      <c r="C363" s="111">
        <f>'натур показатели патриотика'!C335</f>
        <v>0</v>
      </c>
      <c r="D363" s="266" t="s">
        <v>84</v>
      </c>
      <c r="E363" s="168">
        <f>'таланты+инициативы0,2672'!D413</f>
        <v>0.26719999999999999</v>
      </c>
    </row>
    <row r="364" spans="1:5" hidden="1" x14ac:dyDescent="0.25">
      <c r="A364" s="793"/>
      <c r="B364" s="728"/>
      <c r="C364" s="111">
        <f>'натур показатели патриотика'!C336</f>
        <v>0</v>
      </c>
      <c r="D364" s="266" t="s">
        <v>84</v>
      </c>
      <c r="E364" s="168">
        <f>'таланты+инициативы0,2672'!D414</f>
        <v>0.26719999999999999</v>
      </c>
    </row>
    <row r="365" spans="1:5" hidden="1" x14ac:dyDescent="0.25">
      <c r="A365" s="793"/>
      <c r="B365" s="728"/>
      <c r="C365" s="111">
        <f>'натур показатели патриотика'!C337</f>
        <v>0</v>
      </c>
      <c r="D365" s="266" t="s">
        <v>84</v>
      </c>
      <c r="E365" s="168">
        <f>'таланты+инициативы0,2672'!D415</f>
        <v>0.26719999999999999</v>
      </c>
    </row>
    <row r="366" spans="1:5" hidden="1" x14ac:dyDescent="0.25">
      <c r="A366" s="793"/>
      <c r="B366" s="728"/>
      <c r="C366" s="111">
        <f>'натур показатели патриотика'!C338</f>
        <v>0</v>
      </c>
      <c r="D366" s="266" t="s">
        <v>84</v>
      </c>
      <c r="E366" s="168">
        <f>'таланты+инициативы0,2672'!D416</f>
        <v>0.26719999999999999</v>
      </c>
    </row>
    <row r="367" spans="1:5" hidden="1" x14ac:dyDescent="0.25">
      <c r="A367" s="793"/>
      <c r="B367" s="728"/>
      <c r="C367" s="111">
        <f>'натур показатели патриотика'!C339</f>
        <v>0</v>
      </c>
      <c r="D367" s="266" t="s">
        <v>84</v>
      </c>
      <c r="E367" s="168">
        <f>'таланты+инициативы0,2672'!D417</f>
        <v>0.26719999999999999</v>
      </c>
    </row>
    <row r="368" spans="1:5" hidden="1" x14ac:dyDescent="0.25">
      <c r="A368" s="793"/>
      <c r="B368" s="728"/>
      <c r="C368" s="111">
        <f>'натур показатели патриотика'!C340</f>
        <v>0</v>
      </c>
      <c r="D368" s="266" t="s">
        <v>84</v>
      </c>
      <c r="E368" s="168">
        <f>'таланты+инициативы0,2672'!D418</f>
        <v>0.26719999999999999</v>
      </c>
    </row>
    <row r="369" spans="1:5" hidden="1" x14ac:dyDescent="0.25">
      <c r="A369" s="793"/>
      <c r="B369" s="728"/>
      <c r="C369" s="111">
        <f>'натур показатели патриотика'!C341</f>
        <v>0</v>
      </c>
      <c r="D369" s="266" t="s">
        <v>84</v>
      </c>
      <c r="E369" s="168">
        <f>'таланты+инициативы0,2672'!D419</f>
        <v>0.26719999999999999</v>
      </c>
    </row>
    <row r="370" spans="1:5" hidden="1" x14ac:dyDescent="0.25">
      <c r="A370" s="793"/>
      <c r="B370" s="728"/>
      <c r="C370" s="111">
        <f>'натур показатели патриотика'!C342</f>
        <v>0</v>
      </c>
      <c r="D370" s="266" t="s">
        <v>84</v>
      </c>
      <c r="E370" s="168">
        <f>'таланты+инициативы0,2672'!D420</f>
        <v>0.26719999999999999</v>
      </c>
    </row>
    <row r="371" spans="1:5" hidden="1" x14ac:dyDescent="0.25">
      <c r="A371" s="793"/>
      <c r="B371" s="728"/>
      <c r="C371" s="111">
        <f>'натур показатели патриотика'!C343</f>
        <v>0</v>
      </c>
      <c r="D371" s="266" t="s">
        <v>84</v>
      </c>
      <c r="E371" s="168">
        <f>'таланты+инициативы0,2672'!D421</f>
        <v>0.26719999999999999</v>
      </c>
    </row>
    <row r="372" spans="1:5" hidden="1" x14ac:dyDescent="0.25">
      <c r="A372" s="793"/>
      <c r="B372" s="728"/>
      <c r="C372" s="111">
        <f>'натур показатели патриотика'!C344</f>
        <v>0</v>
      </c>
      <c r="D372" s="266" t="s">
        <v>84</v>
      </c>
      <c r="E372" s="168">
        <f>'таланты+инициативы0,2672'!D422</f>
        <v>0.26719999999999999</v>
      </c>
    </row>
    <row r="373" spans="1:5" hidden="1" x14ac:dyDescent="0.25">
      <c r="A373" s="793"/>
      <c r="B373" s="728"/>
      <c r="C373" s="111">
        <f>'натур показатели патриотика'!C345</f>
        <v>0</v>
      </c>
      <c r="D373" s="266" t="s">
        <v>84</v>
      </c>
      <c r="E373" s="168">
        <f>'таланты+инициативы0,2672'!D423</f>
        <v>0.26719999999999999</v>
      </c>
    </row>
    <row r="374" spans="1:5" hidden="1" x14ac:dyDescent="0.25">
      <c r="A374" s="793"/>
      <c r="B374" s="728"/>
      <c r="C374" s="111">
        <f>'натур показатели патриотика'!C346</f>
        <v>0</v>
      </c>
      <c r="D374" s="266" t="s">
        <v>84</v>
      </c>
      <c r="E374" s="168">
        <f>'таланты+инициативы0,2672'!D424</f>
        <v>0.26719999999999999</v>
      </c>
    </row>
    <row r="375" spans="1:5" hidden="1" x14ac:dyDescent="0.25">
      <c r="A375" s="793"/>
      <c r="B375" s="728"/>
      <c r="C375" s="111">
        <f>'натур показатели патриотика'!C347</f>
        <v>0</v>
      </c>
      <c r="D375" s="266" t="s">
        <v>84</v>
      </c>
      <c r="E375" s="168">
        <f>'таланты+инициативы0,2672'!D425</f>
        <v>0.26719999999999999</v>
      </c>
    </row>
    <row r="376" spans="1:5" hidden="1" x14ac:dyDescent="0.25">
      <c r="A376" s="793"/>
      <c r="B376" s="728"/>
      <c r="C376" s="111">
        <f>'натур показатели патриотика'!C348</f>
        <v>0</v>
      </c>
      <c r="D376" s="266" t="s">
        <v>84</v>
      </c>
      <c r="E376" s="168">
        <f>'таланты+инициативы0,2672'!D426</f>
        <v>0.26719999999999999</v>
      </c>
    </row>
    <row r="377" spans="1:5" hidden="1" x14ac:dyDescent="0.25">
      <c r="A377" s="793"/>
      <c r="B377" s="728"/>
      <c r="C377" s="111">
        <f>'натур показатели патриотика'!C349</f>
        <v>0</v>
      </c>
      <c r="D377" s="266" t="s">
        <v>84</v>
      </c>
      <c r="E377" s="168">
        <f>'таланты+инициативы0,2672'!D427</f>
        <v>0.26719999999999999</v>
      </c>
    </row>
    <row r="378" spans="1:5" hidden="1" x14ac:dyDescent="0.25">
      <c r="A378" s="793"/>
      <c r="B378" s="728"/>
      <c r="C378" s="111">
        <f>'натур показатели патриотика'!C350</f>
        <v>0</v>
      </c>
      <c r="D378" s="266" t="s">
        <v>84</v>
      </c>
      <c r="E378" s="168">
        <f>'таланты+инициативы0,2672'!D428</f>
        <v>0.26719999999999999</v>
      </c>
    </row>
    <row r="379" spans="1:5" hidden="1" x14ac:dyDescent="0.25">
      <c r="A379" s="793"/>
      <c r="B379" s="728"/>
      <c r="C379" s="111">
        <f>'натур показатели патриотика'!C351</f>
        <v>0</v>
      </c>
      <c r="D379" s="266" t="s">
        <v>84</v>
      </c>
      <c r="E379" s="168">
        <f>'таланты+инициативы0,2672'!D429</f>
        <v>0.26719999999999999</v>
      </c>
    </row>
    <row r="380" spans="1:5" hidden="1" x14ac:dyDescent="0.25">
      <c r="A380" s="793"/>
      <c r="B380" s="728"/>
      <c r="C380" s="111">
        <f>'натур показатели патриотика'!C352</f>
        <v>0</v>
      </c>
      <c r="D380" s="266" t="s">
        <v>84</v>
      </c>
      <c r="E380" s="168">
        <f>'таланты+инициативы0,2672'!D430</f>
        <v>0.26719999999999999</v>
      </c>
    </row>
    <row r="381" spans="1:5" hidden="1" x14ac:dyDescent="0.25">
      <c r="A381" s="793"/>
      <c r="B381" s="728"/>
    </row>
    <row r="382" spans="1:5" x14ac:dyDescent="0.25">
      <c r="A382" s="793"/>
      <c r="B382" s="728"/>
    </row>
  </sheetData>
  <mergeCells count="18"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abSelected="1" topLeftCell="A195" zoomScale="90" zoomScaleNormal="90" zoomScaleSheetLayoutView="85" zoomScalePageLayoutView="70" workbookViewId="0">
      <selection sqref="A1:I437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5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819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819"/>
      <c r="C1" s="819"/>
      <c r="D1" s="819"/>
      <c r="E1" s="819"/>
      <c r="F1" s="819"/>
      <c r="G1" s="819"/>
      <c r="H1" s="819"/>
      <c r="I1" s="819"/>
    </row>
    <row r="2" spans="1:9" ht="16.5" x14ac:dyDescent="0.25">
      <c r="A2" s="376" t="s">
        <v>357</v>
      </c>
      <c r="B2" s="376"/>
      <c r="C2" s="376"/>
      <c r="D2" s="376"/>
      <c r="E2" s="376"/>
      <c r="F2" s="376"/>
      <c r="G2" s="376"/>
      <c r="H2" s="376"/>
      <c r="I2" s="376"/>
    </row>
    <row r="3" spans="1:9" ht="58.15" customHeight="1" x14ac:dyDescent="0.25">
      <c r="A3" s="84" t="s">
        <v>214</v>
      </c>
      <c r="B3" s="820" t="s">
        <v>125</v>
      </c>
      <c r="C3" s="820"/>
      <c r="D3" s="820"/>
      <c r="E3" s="820"/>
      <c r="F3" s="820"/>
      <c r="G3" s="820"/>
      <c r="H3" s="820"/>
      <c r="I3" s="820"/>
    </row>
    <row r="4" spans="1:9" ht="15.75" x14ac:dyDescent="0.25">
      <c r="A4" s="767" t="s">
        <v>296</v>
      </c>
      <c r="B4" s="767"/>
      <c r="C4" s="767"/>
      <c r="D4" s="767"/>
      <c r="E4" s="767"/>
      <c r="F4" s="7"/>
      <c r="G4" s="167"/>
      <c r="H4" s="7"/>
      <c r="I4" s="7"/>
    </row>
    <row r="5" spans="1:9" ht="15.75" x14ac:dyDescent="0.25">
      <c r="A5" s="768" t="s">
        <v>43</v>
      </c>
      <c r="B5" s="768"/>
      <c r="C5" s="768"/>
      <c r="D5" s="768"/>
      <c r="E5" s="768"/>
      <c r="F5" s="7"/>
      <c r="G5" s="167"/>
      <c r="H5" s="7"/>
      <c r="I5" s="7"/>
    </row>
    <row r="6" spans="1:9" ht="15.75" x14ac:dyDescent="0.25">
      <c r="A6" s="768" t="s">
        <v>199</v>
      </c>
      <c r="B6" s="768"/>
      <c r="C6" s="768"/>
      <c r="D6" s="768"/>
      <c r="E6" s="768"/>
      <c r="F6" s="7"/>
      <c r="G6" s="167"/>
      <c r="H6" s="7"/>
      <c r="I6" s="7"/>
    </row>
    <row r="7" spans="1:9" ht="15.75" x14ac:dyDescent="0.25">
      <c r="A7" s="628" t="s">
        <v>218</v>
      </c>
      <c r="B7" s="628"/>
      <c r="C7" s="628"/>
      <c r="D7" s="628"/>
      <c r="E7" s="628"/>
      <c r="F7" s="7"/>
      <c r="G7" s="167"/>
      <c r="H7" s="7"/>
      <c r="I7" s="7"/>
    </row>
    <row r="8" spans="1:9" ht="27.6" customHeight="1" x14ac:dyDescent="0.25">
      <c r="A8" s="101" t="s">
        <v>34</v>
      </c>
      <c r="B8" s="68" t="s">
        <v>9</v>
      </c>
      <c r="C8" s="69"/>
      <c r="D8" s="629" t="s">
        <v>10</v>
      </c>
      <c r="E8" s="630"/>
      <c r="F8" s="322" t="s">
        <v>9</v>
      </c>
      <c r="G8" s="167"/>
      <c r="H8" s="7"/>
      <c r="I8" s="7"/>
    </row>
    <row r="9" spans="1:9" ht="15.75" x14ac:dyDescent="0.25">
      <c r="A9" s="101"/>
      <c r="B9" s="370"/>
      <c r="C9" s="370"/>
      <c r="D9" s="631" t="str">
        <f>'инновации+добровольчество0,3664'!D10:E10</f>
        <v>Заведующий МЦ</v>
      </c>
      <c r="E9" s="632"/>
      <c r="F9" s="70">
        <v>1</v>
      </c>
      <c r="G9" s="167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0">
        <v>5.6</v>
      </c>
      <c r="C10" s="370"/>
      <c r="D10" s="633" t="str">
        <f>'[1]2016'!$AE$25</f>
        <v>Водитель</v>
      </c>
      <c r="E10" s="634"/>
      <c r="F10" s="370">
        <v>1</v>
      </c>
      <c r="G10" s="167"/>
      <c r="H10" s="7"/>
      <c r="I10" s="7"/>
    </row>
    <row r="11" spans="1:9" ht="15.75" x14ac:dyDescent="0.25">
      <c r="A11" s="68" t="s">
        <v>93</v>
      </c>
      <c r="B11" s="370">
        <v>1</v>
      </c>
      <c r="C11" s="370"/>
      <c r="D11" s="633" t="s">
        <v>87</v>
      </c>
      <c r="E11" s="634"/>
      <c r="F11" s="370">
        <v>0.5</v>
      </c>
      <c r="G11" s="167"/>
      <c r="H11" s="7"/>
      <c r="I11" s="7"/>
    </row>
    <row r="12" spans="1:9" ht="15.75" x14ac:dyDescent="0.25">
      <c r="A12" s="101"/>
      <c r="B12" s="370"/>
      <c r="C12" s="370"/>
      <c r="D12" s="633" t="str">
        <f>'[1]2016'!$AE$26</f>
        <v xml:space="preserve">Уборщик служебных помещений </v>
      </c>
      <c r="E12" s="634"/>
      <c r="F12" s="370">
        <v>1</v>
      </c>
      <c r="G12" s="167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35" t="s">
        <v>57</v>
      </c>
      <c r="E13" s="636"/>
      <c r="F13" s="72">
        <f>SUM(F9:F12)</f>
        <v>3.5</v>
      </c>
      <c r="G13" s="167"/>
      <c r="H13" s="7"/>
      <c r="I13" s="7"/>
    </row>
    <row r="14" spans="1:9" ht="36" customHeight="1" x14ac:dyDescent="0.25">
      <c r="A14" s="773" t="s">
        <v>217</v>
      </c>
      <c r="B14" s="773"/>
      <c r="C14" s="773"/>
      <c r="D14" s="773"/>
      <c r="E14" s="773"/>
      <c r="F14" s="773"/>
      <c r="G14" s="773"/>
      <c r="H14" s="773"/>
      <c r="I14" s="773"/>
    </row>
    <row r="15" spans="1:9" ht="15.75" x14ac:dyDescent="0.25">
      <c r="A15" s="776" t="s">
        <v>329</v>
      </c>
      <c r="B15" s="776"/>
      <c r="C15" s="776"/>
      <c r="D15" s="776"/>
      <c r="E15" s="776"/>
      <c r="F15" s="776"/>
      <c r="G15" s="167"/>
      <c r="H15" s="7"/>
      <c r="I15" s="7"/>
    </row>
    <row r="16" spans="1:9" ht="15.75" x14ac:dyDescent="0.25">
      <c r="A16" s="10" t="s">
        <v>340</v>
      </c>
      <c r="B16" s="10"/>
      <c r="C16" s="10"/>
      <c r="D16" s="10"/>
      <c r="E16" s="7"/>
      <c r="F16" s="7"/>
      <c r="G16" s="167"/>
      <c r="H16" s="7"/>
      <c r="I16" s="7"/>
    </row>
    <row r="17" spans="1:12" ht="30" customHeight="1" x14ac:dyDescent="0.25">
      <c r="A17" s="777" t="s">
        <v>45</v>
      </c>
      <c r="B17" s="777"/>
      <c r="C17" s="777"/>
      <c r="D17" s="777"/>
      <c r="E17" s="777"/>
      <c r="F17" s="777"/>
      <c r="G17" s="167"/>
      <c r="H17" s="7"/>
      <c r="I17" s="7"/>
    </row>
    <row r="18" spans="1:12" ht="15.75" x14ac:dyDescent="0.25">
      <c r="A18" s="775"/>
      <c r="B18" s="775"/>
      <c r="C18" s="368"/>
      <c r="D18" s="156">
        <v>0.26719999999999999</v>
      </c>
      <c r="E18" s="156"/>
      <c r="F18" s="7"/>
      <c r="G18" s="167"/>
      <c r="H18" s="7"/>
      <c r="I18" s="7"/>
    </row>
    <row r="19" spans="1:12" ht="31.5" x14ac:dyDescent="0.25">
      <c r="A19" s="747" t="s">
        <v>0</v>
      </c>
      <c r="B19" s="747" t="s">
        <v>1</v>
      </c>
      <c r="C19" s="360"/>
      <c r="D19" s="747" t="s">
        <v>2</v>
      </c>
      <c r="E19" s="748" t="s">
        <v>3</v>
      </c>
      <c r="F19" s="749"/>
      <c r="G19" s="821" t="s">
        <v>35</v>
      </c>
      <c r="H19" s="360" t="s">
        <v>5</v>
      </c>
      <c r="I19" s="747" t="s">
        <v>6</v>
      </c>
    </row>
    <row r="20" spans="1:12" ht="15.75" x14ac:dyDescent="0.25">
      <c r="A20" s="747"/>
      <c r="B20" s="747"/>
      <c r="C20" s="360"/>
      <c r="D20" s="747"/>
      <c r="E20" s="360" t="s">
        <v>341</v>
      </c>
      <c r="F20" s="770" t="s">
        <v>330</v>
      </c>
      <c r="G20" s="821"/>
      <c r="H20" s="341" t="s">
        <v>171</v>
      </c>
      <c r="I20" s="747"/>
    </row>
    <row r="21" spans="1:12" ht="15.75" x14ac:dyDescent="0.25">
      <c r="A21" s="747"/>
      <c r="B21" s="747"/>
      <c r="C21" s="360"/>
      <c r="D21" s="747"/>
      <c r="E21" s="360" t="s">
        <v>4</v>
      </c>
      <c r="F21" s="771"/>
      <c r="G21" s="821"/>
      <c r="H21" s="360" t="s">
        <v>343</v>
      </c>
      <c r="I21" s="747"/>
    </row>
    <row r="22" spans="1:12" ht="15.75" x14ac:dyDescent="0.25">
      <c r="A22" s="747">
        <v>1</v>
      </c>
      <c r="B22" s="747">
        <v>2</v>
      </c>
      <c r="C22" s="360"/>
      <c r="D22" s="747">
        <v>3</v>
      </c>
      <c r="E22" s="747" t="s">
        <v>342</v>
      </c>
      <c r="F22" s="747">
        <v>5</v>
      </c>
      <c r="G22" s="600" t="s">
        <v>7</v>
      </c>
      <c r="H22" s="341" t="s">
        <v>172</v>
      </c>
      <c r="I22" s="599" t="s">
        <v>173</v>
      </c>
    </row>
    <row r="23" spans="1:12" ht="15.75" x14ac:dyDescent="0.25">
      <c r="A23" s="747"/>
      <c r="B23" s="747"/>
      <c r="C23" s="360"/>
      <c r="D23" s="747"/>
      <c r="E23" s="747"/>
      <c r="F23" s="747"/>
      <c r="G23" s="600"/>
      <c r="H23" s="54">
        <v>1774.4</v>
      </c>
      <c r="I23" s="599"/>
      <c r="J23" s="180">
        <f>I26+I98</f>
        <v>2291895.9051624965</v>
      </c>
      <c r="K23" s="181"/>
      <c r="L23" s="7"/>
    </row>
    <row r="24" spans="1:12" ht="15.75" x14ac:dyDescent="0.25">
      <c r="A24" s="73" t="str">
        <f>'патриотика0,3664'!A24</f>
        <v>Методист</v>
      </c>
      <c r="B24" s="85">
        <v>70163.8</v>
      </c>
      <c r="C24" s="85"/>
      <c r="D24" s="360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617.80839224526608</v>
      </c>
      <c r="I24" s="74">
        <f>G24*H24+19238.54</f>
        <v>312153.65723264002</v>
      </c>
      <c r="J24" s="7">
        <v>2150436.0699999998</v>
      </c>
      <c r="K24" s="180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9">
        <v>50029.599999999999</v>
      </c>
      <c r="C25" s="179"/>
      <c r="D25" s="360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440.52213165013529</v>
      </c>
      <c r="I25" s="74">
        <f>G25*H25-26312.2+75242</f>
        <v>1218546.9877089283</v>
      </c>
      <c r="J25" s="167">
        <f>J23-J24</f>
        <v>141459.83516249666</v>
      </c>
      <c r="K25" s="180" t="s">
        <v>117</v>
      </c>
      <c r="L25" s="7"/>
    </row>
    <row r="26" spans="1:12" ht="18.75" x14ac:dyDescent="0.3">
      <c r="A26" s="73" t="s">
        <v>92</v>
      </c>
      <c r="B26" s="77"/>
      <c r="C26" s="77"/>
      <c r="D26" s="360"/>
      <c r="E26" s="74"/>
      <c r="F26" s="75"/>
      <c r="G26" s="187"/>
      <c r="H26" s="160"/>
      <c r="I26" s="288">
        <f>SUM(I24:I25)</f>
        <v>1530700.6449415684</v>
      </c>
      <c r="L26" s="185"/>
    </row>
    <row r="27" spans="1:12" s="7" customFormat="1" ht="16.5" hidden="1" x14ac:dyDescent="0.25">
      <c r="A27" s="659" t="s">
        <v>166</v>
      </c>
      <c r="B27" s="659"/>
      <c r="C27" s="659"/>
      <c r="D27" s="659"/>
      <c r="E27" s="659"/>
      <c r="F27" s="659"/>
      <c r="G27" s="659"/>
      <c r="H27" s="659"/>
      <c r="I27" s="182"/>
      <c r="J27" s="180"/>
      <c r="K27" s="181"/>
    </row>
    <row r="28" spans="1:12" s="7" customFormat="1" ht="16.5" hidden="1" x14ac:dyDescent="0.25">
      <c r="A28" s="602" t="s">
        <v>60</v>
      </c>
      <c r="B28" s="638" t="s">
        <v>155</v>
      </c>
      <c r="C28" s="638"/>
      <c r="D28" s="638" t="s">
        <v>156</v>
      </c>
      <c r="E28" s="638"/>
      <c r="F28" s="638"/>
      <c r="G28" s="639"/>
      <c r="H28" s="639"/>
      <c r="I28" s="182"/>
      <c r="J28" s="180"/>
      <c r="K28" s="181"/>
    </row>
    <row r="29" spans="1:12" s="7" customFormat="1" ht="16.5" hidden="1" x14ac:dyDescent="0.25">
      <c r="A29" s="603"/>
      <c r="B29" s="638"/>
      <c r="C29" s="638"/>
      <c r="D29" s="638" t="s">
        <v>157</v>
      </c>
      <c r="E29" s="602" t="s">
        <v>158</v>
      </c>
      <c r="F29" s="640" t="s">
        <v>159</v>
      </c>
      <c r="G29" s="602" t="s">
        <v>165</v>
      </c>
      <c r="H29" s="602" t="s">
        <v>6</v>
      </c>
      <c r="I29" s="182"/>
      <c r="J29" s="180"/>
      <c r="K29" s="181"/>
    </row>
    <row r="30" spans="1:12" s="7" customFormat="1" ht="16.5" hidden="1" x14ac:dyDescent="0.25">
      <c r="A30" s="604"/>
      <c r="B30" s="638"/>
      <c r="C30" s="638"/>
      <c r="D30" s="638"/>
      <c r="E30" s="604"/>
      <c r="F30" s="640"/>
      <c r="G30" s="604"/>
      <c r="H30" s="604"/>
      <c r="I30" s="182"/>
      <c r="J30" s="180"/>
      <c r="K30" s="181"/>
    </row>
    <row r="31" spans="1:12" s="7" customFormat="1" ht="16.5" hidden="1" x14ac:dyDescent="0.25">
      <c r="A31" s="331">
        <v>1</v>
      </c>
      <c r="B31" s="616">
        <v>2</v>
      </c>
      <c r="C31" s="61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2"/>
      <c r="J31" s="180"/>
      <c r="K31" s="181"/>
    </row>
    <row r="32" spans="1:12" s="7" customFormat="1" ht="16.5" hidden="1" x14ac:dyDescent="0.25">
      <c r="A32" s="329" t="s">
        <v>93</v>
      </c>
      <c r="B32" s="329">
        <v>0.24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18363.9*0.24</f>
        <v>4407.3360000000002</v>
      </c>
      <c r="G32" s="183">
        <f>F32*30.2%</f>
        <v>1331.015472</v>
      </c>
      <c r="H32" s="183">
        <f>F32+G32</f>
        <v>5738.3514720000003</v>
      </c>
      <c r="I32" s="182"/>
    </row>
    <row r="33" spans="1:11" s="7" customFormat="1" ht="15.6" hidden="1" customHeight="1" x14ac:dyDescent="0.25">
      <c r="A33" s="329" t="s">
        <v>161</v>
      </c>
      <c r="B33" s="616">
        <f>5.6*0.24</f>
        <v>1.3439999999999999</v>
      </c>
      <c r="C33" s="617"/>
      <c r="D33" s="150">
        <f>1302.85*B33</f>
        <v>1751.0303999999996</v>
      </c>
      <c r="E33" s="112">
        <f t="shared" si="0"/>
        <v>21012.364799999996</v>
      </c>
      <c r="F33" s="150">
        <f>64311.87*0.24</f>
        <v>15434.8488</v>
      </c>
      <c r="G33" s="183">
        <f>F33*30.2%</f>
        <v>4661.3243376</v>
      </c>
      <c r="H33" s="183">
        <f>F33+G33</f>
        <v>20096.173137599999</v>
      </c>
    </row>
    <row r="34" spans="1:11" s="7" customFormat="1" ht="18.75" hidden="1" x14ac:dyDescent="0.25">
      <c r="A34" s="327"/>
      <c r="B34" s="637">
        <f>SUM(B32:C33)</f>
        <v>2.5839999999999996</v>
      </c>
      <c r="C34" s="637"/>
      <c r="D34" s="127">
        <f>SUM(D32:D33)</f>
        <v>3825.6303999999996</v>
      </c>
      <c r="E34" s="127">
        <f>SUM(E32:E33)</f>
        <v>45907.564799999993</v>
      </c>
      <c r="F34" s="127">
        <f>SUM(F32:F33)</f>
        <v>19842.184799999999</v>
      </c>
      <c r="G34" s="127">
        <f>SUM(G32:G33)</f>
        <v>5992.3398096000001</v>
      </c>
      <c r="H34" s="225"/>
      <c r="I34" s="167"/>
    </row>
    <row r="35" spans="1:11" ht="14.45" hidden="1" customHeight="1" x14ac:dyDescent="0.25">
      <c r="A35" s="659" t="s">
        <v>170</v>
      </c>
      <c r="B35" s="659"/>
      <c r="C35" s="659"/>
      <c r="D35" s="659"/>
      <c r="E35" s="659"/>
      <c r="F35" s="659"/>
      <c r="G35" s="659"/>
      <c r="H35" s="659"/>
      <c r="I35" s="151"/>
      <c r="J35" s="151"/>
    </row>
    <row r="36" spans="1:11" ht="28.9" hidden="1" customHeight="1" x14ac:dyDescent="0.25">
      <c r="A36" s="602" t="s">
        <v>60</v>
      </c>
      <c r="B36" s="638" t="s">
        <v>155</v>
      </c>
      <c r="C36" s="638"/>
      <c r="D36" s="611" t="s">
        <v>156</v>
      </c>
      <c r="E36" s="613"/>
      <c r="F36" s="332"/>
      <c r="G36" s="45"/>
    </row>
    <row r="37" spans="1:11" ht="14.45" hidden="1" customHeight="1" x14ac:dyDescent="0.25">
      <c r="A37" s="603"/>
      <c r="B37" s="638"/>
      <c r="C37" s="638"/>
      <c r="D37" s="638" t="s">
        <v>157</v>
      </c>
      <c r="E37" s="602" t="s">
        <v>165</v>
      </c>
      <c r="F37" s="602" t="s">
        <v>169</v>
      </c>
      <c r="G37" s="45"/>
    </row>
    <row r="38" spans="1:11" hidden="1" x14ac:dyDescent="0.25">
      <c r="A38" s="604"/>
      <c r="B38" s="638"/>
      <c r="C38" s="638"/>
      <c r="D38" s="638"/>
      <c r="E38" s="604"/>
      <c r="F38" s="604"/>
      <c r="G38" s="45"/>
    </row>
    <row r="39" spans="1:11" hidden="1" x14ac:dyDescent="0.25">
      <c r="A39" s="331">
        <v>1</v>
      </c>
      <c r="B39" s="616">
        <v>2</v>
      </c>
      <c r="C39" s="617"/>
      <c r="D39" s="331">
        <v>3</v>
      </c>
      <c r="E39" s="331">
        <v>6</v>
      </c>
      <c r="F39" s="331">
        <v>7</v>
      </c>
      <c r="G39" s="45"/>
    </row>
    <row r="40" spans="1:11" hidden="1" x14ac:dyDescent="0.25">
      <c r="A40" s="329" t="s">
        <v>161</v>
      </c>
      <c r="B40" s="616">
        <f>B33</f>
        <v>1.3439999999999999</v>
      </c>
      <c r="C40" s="617"/>
      <c r="D40" s="150">
        <v>4218.1400000000003</v>
      </c>
      <c r="E40" s="183">
        <f>D40*30.2%</f>
        <v>1273.8782800000001</v>
      </c>
      <c r="F40" s="183">
        <f>(E40+D40)*B40*12+8.27</f>
        <v>88583.540819839996</v>
      </c>
      <c r="G40" s="45"/>
    </row>
    <row r="41" spans="1:11" ht="18.75" hidden="1" x14ac:dyDescent="0.25">
      <c r="A41" s="327"/>
      <c r="B41" s="637">
        <f>SUM(B40:C40)</f>
        <v>1.3439999999999999</v>
      </c>
      <c r="C41" s="637"/>
      <c r="D41" s="127">
        <f>SUM(D40:D40)</f>
        <v>4218.1400000000003</v>
      </c>
      <c r="E41" s="127">
        <f>SUM(E40:E40)</f>
        <v>1273.8782800000001</v>
      </c>
      <c r="F41" s="225"/>
      <c r="G41" s="45"/>
    </row>
    <row r="42" spans="1:11" ht="15.75" hidden="1" x14ac:dyDescent="0.25">
      <c r="A42" s="773" t="s">
        <v>59</v>
      </c>
      <c r="B42" s="773"/>
      <c r="C42" s="773"/>
      <c r="D42" s="773"/>
      <c r="E42" s="773"/>
      <c r="F42" s="773"/>
      <c r="G42" s="167"/>
      <c r="H42" s="7"/>
      <c r="I42" s="7"/>
    </row>
    <row r="43" spans="1:11" ht="15.75" hidden="1" x14ac:dyDescent="0.25">
      <c r="A43" s="369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7"/>
      <c r="H43" s="7"/>
      <c r="I43" s="7"/>
      <c r="K43" s="185"/>
    </row>
    <row r="44" spans="1:11" ht="15.75" hidden="1" x14ac:dyDescent="0.25">
      <c r="A44" s="7"/>
      <c r="B44" s="7"/>
      <c r="C44" s="7"/>
      <c r="D44" s="158">
        <f>D18</f>
        <v>0.26719999999999999</v>
      </c>
      <c r="E44" s="7"/>
      <c r="F44" s="7"/>
      <c r="G44" s="167"/>
      <c r="H44" s="7"/>
      <c r="I44" s="7"/>
    </row>
    <row r="45" spans="1:11" ht="15.75" hidden="1" x14ac:dyDescent="0.25">
      <c r="A45" s="747" t="s">
        <v>120</v>
      </c>
      <c r="B45" s="747"/>
      <c r="C45" s="360"/>
      <c r="D45" s="747" t="s">
        <v>11</v>
      </c>
      <c r="E45" s="770" t="s">
        <v>48</v>
      </c>
      <c r="F45" s="770" t="s">
        <v>15</v>
      </c>
      <c r="G45" s="794" t="s">
        <v>6</v>
      </c>
      <c r="H45" s="7"/>
      <c r="I45" s="7"/>
    </row>
    <row r="46" spans="1:11" ht="7.15" hidden="1" customHeight="1" x14ac:dyDescent="0.25">
      <c r="A46" s="747"/>
      <c r="B46" s="747"/>
      <c r="C46" s="360"/>
      <c r="D46" s="747"/>
      <c r="E46" s="771"/>
      <c r="F46" s="771"/>
      <c r="G46" s="795"/>
      <c r="H46" s="7"/>
      <c r="I46" s="7"/>
    </row>
    <row r="47" spans="1:11" ht="15.75" hidden="1" x14ac:dyDescent="0.25">
      <c r="A47" s="748">
        <v>1</v>
      </c>
      <c r="B47" s="749"/>
      <c r="C47" s="361"/>
      <c r="D47" s="360">
        <v>2</v>
      </c>
      <c r="E47" s="377">
        <v>3</v>
      </c>
      <c r="F47" s="360">
        <v>4</v>
      </c>
      <c r="G47" s="81" t="s">
        <v>68</v>
      </c>
      <c r="H47" s="7"/>
      <c r="I47" s="7"/>
    </row>
    <row r="48" spans="1:11" ht="15.75" hidden="1" x14ac:dyDescent="0.25">
      <c r="A48" s="750" t="str">
        <f>'инновации+добровольчество0,3664'!A53</f>
        <v>Суточные</v>
      </c>
      <c r="B48" s="751"/>
      <c r="C48" s="363"/>
      <c r="D48" s="360" t="str">
        <f>'инновации+добровольчество0,3664'!D53</f>
        <v>сутки</v>
      </c>
      <c r="E48" s="374">
        <f>D44</f>
        <v>0.26719999999999999</v>
      </c>
      <c r="F48" s="374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50" t="str">
        <f>'инновации+добровольчество0,3664'!A54</f>
        <v>Проезд</v>
      </c>
      <c r="B49" s="751"/>
      <c r="C49" s="363"/>
      <c r="D49" s="360" t="str">
        <f>'инновации+добровольчество0,3664'!D54</f>
        <v xml:space="preserve">Ед. </v>
      </c>
      <c r="E49" s="374">
        <f>D44</f>
        <v>0.26719999999999999</v>
      </c>
      <c r="F49" s="374">
        <f>'инновации+добровольчество0,3664'!F54</f>
        <v>7000</v>
      </c>
      <c r="G49" s="81">
        <f t="shared" ref="G49:G51" si="1">E49*F49</f>
        <v>1870.3999999999999</v>
      </c>
      <c r="H49" s="7"/>
      <c r="I49" s="7"/>
      <c r="L49" s="188"/>
    </row>
    <row r="50" spans="1:12" ht="15.75" hidden="1" x14ac:dyDescent="0.25">
      <c r="A50" s="750" t="str">
        <f>'инновации+добровольчество0,3664'!A55</f>
        <v xml:space="preserve">Проживание </v>
      </c>
      <c r="B50" s="751"/>
      <c r="C50" s="363"/>
      <c r="D50" s="360" t="str">
        <f>'инновации+добровольчество0,3664'!D55</f>
        <v>сутки</v>
      </c>
      <c r="E50" s="374">
        <f>D44</f>
        <v>0.26719999999999999</v>
      </c>
      <c r="F50" s="374">
        <f>'инновации+добровольчество0,3664'!F55</f>
        <v>2000</v>
      </c>
      <c r="G50" s="81">
        <f t="shared" si="1"/>
        <v>534.4</v>
      </c>
      <c r="H50" s="7"/>
      <c r="I50" s="7"/>
      <c r="L50" s="188"/>
    </row>
    <row r="51" spans="1:12" ht="15.75" hidden="1" x14ac:dyDescent="0.25">
      <c r="A51" s="362" t="e">
        <f>'инновации+добровольчество0,3664'!#REF!</f>
        <v>#REF!</v>
      </c>
      <c r="B51" s="363"/>
      <c r="C51" s="363"/>
      <c r="D51" s="360" t="e">
        <f>'инновации+добровольчество0,3664'!#REF!</f>
        <v>#REF!</v>
      </c>
      <c r="E51" s="374">
        <f>D44</f>
        <v>0.26719999999999999</v>
      </c>
      <c r="F51" s="374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8"/>
    </row>
    <row r="52" spans="1:12" ht="18.75" hidden="1" x14ac:dyDescent="0.25">
      <c r="A52" s="779" t="s">
        <v>58</v>
      </c>
      <c r="B52" s="780"/>
      <c r="C52" s="371"/>
      <c r="D52" s="79"/>
      <c r="E52" s="79"/>
      <c r="F52" s="79"/>
      <c r="G52" s="282" t="e">
        <f>SUM(G48:G51)</f>
        <v>#REF!</v>
      </c>
      <c r="H52" s="7"/>
      <c r="I52" s="7"/>
      <c r="L52" s="185"/>
    </row>
    <row r="53" spans="1:12" ht="15.75" x14ac:dyDescent="0.25">
      <c r="A53" s="773" t="s">
        <v>124</v>
      </c>
      <c r="B53" s="773"/>
      <c r="C53" s="773"/>
      <c r="D53" s="773"/>
      <c r="E53" s="773"/>
      <c r="F53" s="773"/>
      <c r="G53" s="167"/>
      <c r="H53" s="7"/>
      <c r="I53" s="7"/>
    </row>
    <row r="54" spans="1:12" ht="15.75" x14ac:dyDescent="0.25">
      <c r="A54" s="7"/>
      <c r="B54" s="7"/>
      <c r="C54" s="7"/>
      <c r="D54" s="158"/>
      <c r="E54" s="7"/>
      <c r="F54" s="159">
        <v>1</v>
      </c>
      <c r="G54" s="167"/>
      <c r="H54" s="7"/>
      <c r="I54" s="7"/>
    </row>
    <row r="55" spans="1:12" ht="15.75" x14ac:dyDescent="0.25">
      <c r="A55" s="747" t="s">
        <v>120</v>
      </c>
      <c r="B55" s="747"/>
      <c r="C55" s="360"/>
      <c r="D55" s="747" t="s">
        <v>11</v>
      </c>
      <c r="E55" s="770" t="s">
        <v>48</v>
      </c>
      <c r="F55" s="770" t="s">
        <v>15</v>
      </c>
      <c r="G55" s="794" t="s">
        <v>6</v>
      </c>
      <c r="H55" s="7"/>
      <c r="I55" s="7"/>
    </row>
    <row r="56" spans="1:12" ht="13.9" customHeight="1" x14ac:dyDescent="0.25">
      <c r="A56" s="747"/>
      <c r="B56" s="747"/>
      <c r="C56" s="360"/>
      <c r="D56" s="747"/>
      <c r="E56" s="771"/>
      <c r="F56" s="771"/>
      <c r="G56" s="795"/>
      <c r="H56" s="7"/>
      <c r="I56" s="7"/>
    </row>
    <row r="57" spans="1:12" ht="15.75" hidden="1" x14ac:dyDescent="0.25">
      <c r="A57" s="748">
        <v>1</v>
      </c>
      <c r="B57" s="749"/>
      <c r="C57" s="361"/>
      <c r="D57" s="360">
        <v>2</v>
      </c>
      <c r="E57" s="360">
        <v>3</v>
      </c>
      <c r="F57" s="360">
        <v>4</v>
      </c>
      <c r="G57" s="81" t="s">
        <v>68</v>
      </c>
      <c r="H57" s="7"/>
      <c r="I57" s="7"/>
    </row>
    <row r="58" spans="1:12" ht="15.75" x14ac:dyDescent="0.25">
      <c r="A58" s="285" t="s">
        <v>220</v>
      </c>
      <c r="B58" s="372"/>
      <c r="C58" s="372"/>
      <c r="D58" s="360"/>
      <c r="E58" s="480"/>
      <c r="F58" s="479"/>
      <c r="G58" s="81"/>
      <c r="H58" s="7"/>
      <c r="I58" s="7"/>
    </row>
    <row r="59" spans="1:12" ht="15.75" x14ac:dyDescent="0.25">
      <c r="A59" s="93" t="s">
        <v>331</v>
      </c>
      <c r="B59" s="372"/>
      <c r="C59" s="372"/>
      <c r="D59" s="360" t="s">
        <v>122</v>
      </c>
      <c r="E59" s="98">
        <v>20</v>
      </c>
      <c r="F59" s="99">
        <v>7500</v>
      </c>
      <c r="G59" s="81">
        <f>E59*F59</f>
        <v>150000</v>
      </c>
      <c r="H59" s="7"/>
      <c r="I59" s="7"/>
    </row>
    <row r="60" spans="1:12" ht="15.75" x14ac:dyDescent="0.25">
      <c r="A60" s="226" t="s">
        <v>221</v>
      </c>
      <c r="B60" s="372"/>
      <c r="C60" s="372"/>
      <c r="D60" s="360" t="s">
        <v>123</v>
      </c>
      <c r="E60" s="98">
        <v>40</v>
      </c>
      <c r="F60" s="99">
        <v>350</v>
      </c>
      <c r="G60" s="81">
        <f t="shared" ref="G60:G75" si="2">E60*F60</f>
        <v>14000</v>
      </c>
      <c r="H60" s="7"/>
      <c r="I60" s="7"/>
    </row>
    <row r="61" spans="1:12" ht="15.75" x14ac:dyDescent="0.25">
      <c r="A61" s="478" t="s">
        <v>222</v>
      </c>
      <c r="B61" s="372"/>
      <c r="C61" s="372"/>
      <c r="D61" s="360" t="s">
        <v>123</v>
      </c>
      <c r="E61" s="98">
        <v>20</v>
      </c>
      <c r="F61" s="99">
        <v>500</v>
      </c>
      <c r="G61" s="81">
        <f t="shared" si="2"/>
        <v>10000</v>
      </c>
      <c r="H61" s="7"/>
      <c r="I61" s="7"/>
    </row>
    <row r="62" spans="1:12" ht="15.75" x14ac:dyDescent="0.25">
      <c r="A62" s="284" t="s">
        <v>223</v>
      </c>
      <c r="B62" s="372"/>
      <c r="C62" s="372"/>
      <c r="D62" s="360"/>
      <c r="E62" s="98"/>
      <c r="F62" s="99"/>
      <c r="G62" s="81"/>
      <c r="H62" s="7"/>
      <c r="I62" s="7"/>
    </row>
    <row r="63" spans="1:12" ht="15.75" x14ac:dyDescent="0.25">
      <c r="A63" s="93" t="s">
        <v>332</v>
      </c>
      <c r="B63" s="372"/>
      <c r="C63" s="372"/>
      <c r="D63" s="360" t="s">
        <v>122</v>
      </c>
      <c r="E63" s="98">
        <v>10</v>
      </c>
      <c r="F63" s="99">
        <v>7500</v>
      </c>
      <c r="G63" s="81">
        <f t="shared" si="2"/>
        <v>75000</v>
      </c>
      <c r="H63" s="7"/>
      <c r="I63" s="7"/>
    </row>
    <row r="64" spans="1:12" ht="15.75" x14ac:dyDescent="0.25">
      <c r="A64" s="93" t="s">
        <v>188</v>
      </c>
      <c r="B64" s="372"/>
      <c r="C64" s="372"/>
      <c r="D64" s="360" t="s">
        <v>123</v>
      </c>
      <c r="E64" s="98">
        <v>20</v>
      </c>
      <c r="F64" s="99">
        <v>350</v>
      </c>
      <c r="G64" s="81">
        <f t="shared" si="2"/>
        <v>7000</v>
      </c>
      <c r="H64" s="7"/>
      <c r="I64" s="7"/>
    </row>
    <row r="65" spans="1:11" ht="15.75" x14ac:dyDescent="0.25">
      <c r="A65" s="93" t="s">
        <v>224</v>
      </c>
      <c r="B65" s="372"/>
      <c r="C65" s="372"/>
      <c r="D65" s="360" t="s">
        <v>123</v>
      </c>
      <c r="E65" s="98">
        <v>10</v>
      </c>
      <c r="F65" s="99">
        <v>500</v>
      </c>
      <c r="G65" s="81">
        <f t="shared" si="2"/>
        <v>5000</v>
      </c>
      <c r="H65" s="7"/>
      <c r="I65" s="7"/>
    </row>
    <row r="66" spans="1:11" ht="25.5" x14ac:dyDescent="0.25">
      <c r="A66" s="240" t="s">
        <v>225</v>
      </c>
      <c r="B66" s="372"/>
      <c r="C66" s="372"/>
      <c r="D66" s="360"/>
      <c r="E66" s="98"/>
      <c r="F66" s="99"/>
      <c r="G66" s="81"/>
      <c r="H66" s="7"/>
      <c r="I66" s="7"/>
    </row>
    <row r="67" spans="1:11" ht="15.75" x14ac:dyDescent="0.25">
      <c r="A67" s="93" t="s">
        <v>333</v>
      </c>
      <c r="B67" s="372"/>
      <c r="C67" s="372"/>
      <c r="D67" s="360" t="s">
        <v>122</v>
      </c>
      <c r="E67" s="98">
        <v>8</v>
      </c>
      <c r="F67" s="99">
        <v>7500</v>
      </c>
      <c r="G67" s="81">
        <f t="shared" si="2"/>
        <v>60000</v>
      </c>
      <c r="H67" s="7"/>
      <c r="I67" s="7"/>
    </row>
    <row r="68" spans="1:11" ht="15.75" x14ac:dyDescent="0.25">
      <c r="A68" s="93" t="s">
        <v>188</v>
      </c>
      <c r="B68" s="372"/>
      <c r="C68" s="372"/>
      <c r="D68" s="360" t="s">
        <v>123</v>
      </c>
      <c r="E68" s="98">
        <v>16</v>
      </c>
      <c r="F68" s="99">
        <v>350</v>
      </c>
      <c r="G68" s="81">
        <f t="shared" si="2"/>
        <v>5600</v>
      </c>
      <c r="H68" s="7"/>
      <c r="I68" s="7"/>
    </row>
    <row r="69" spans="1:11" ht="15.75" x14ac:dyDescent="0.25">
      <c r="A69" s="93" t="s">
        <v>224</v>
      </c>
      <c r="B69" s="372"/>
      <c r="C69" s="372"/>
      <c r="D69" s="360" t="s">
        <v>123</v>
      </c>
      <c r="E69" s="98">
        <v>8</v>
      </c>
      <c r="F69" s="99">
        <v>500</v>
      </c>
      <c r="G69" s="81">
        <f t="shared" si="2"/>
        <v>4000</v>
      </c>
      <c r="H69" s="7"/>
      <c r="I69" s="7"/>
    </row>
    <row r="70" spans="1:11" ht="25.5" x14ac:dyDescent="0.25">
      <c r="A70" s="240" t="s">
        <v>298</v>
      </c>
      <c r="B70" s="372"/>
      <c r="C70" s="372"/>
      <c r="D70" s="360"/>
      <c r="E70" s="98"/>
      <c r="F70" s="99"/>
      <c r="G70" s="81"/>
      <c r="H70" s="7"/>
      <c r="I70" s="7"/>
    </row>
    <row r="71" spans="1:11" ht="15.75" x14ac:dyDescent="0.25">
      <c r="A71" s="93" t="s">
        <v>299</v>
      </c>
      <c r="B71" s="372"/>
      <c r="C71" s="372"/>
      <c r="D71" s="360" t="s">
        <v>122</v>
      </c>
      <c r="E71" s="98">
        <v>4</v>
      </c>
      <c r="F71" s="99">
        <v>7500</v>
      </c>
      <c r="G71" s="81">
        <f t="shared" si="2"/>
        <v>30000</v>
      </c>
      <c r="H71" s="7"/>
      <c r="I71" s="7"/>
    </row>
    <row r="72" spans="1:11" ht="15.75" x14ac:dyDescent="0.25">
      <c r="A72" s="93" t="s">
        <v>300</v>
      </c>
      <c r="B72" s="372"/>
      <c r="C72" s="372"/>
      <c r="D72" s="360" t="s">
        <v>123</v>
      </c>
      <c r="E72" s="98">
        <v>10</v>
      </c>
      <c r="F72" s="99">
        <v>900</v>
      </c>
      <c r="G72" s="81">
        <f t="shared" si="2"/>
        <v>9000</v>
      </c>
      <c r="H72" s="7"/>
      <c r="I72" s="7"/>
    </row>
    <row r="73" spans="1:11" ht="15.75" x14ac:dyDescent="0.25">
      <c r="A73" s="93" t="s">
        <v>301</v>
      </c>
      <c r="B73" s="372"/>
      <c r="C73" s="372"/>
      <c r="D73" s="360" t="s">
        <v>123</v>
      </c>
      <c r="E73" s="98">
        <v>10</v>
      </c>
      <c r="F73" s="99">
        <v>500</v>
      </c>
      <c r="G73" s="81">
        <f t="shared" si="2"/>
        <v>5000</v>
      </c>
      <c r="H73" s="7"/>
      <c r="I73" s="7"/>
    </row>
    <row r="74" spans="1:11" ht="15.75" x14ac:dyDescent="0.25">
      <c r="A74" s="390" t="s">
        <v>226</v>
      </c>
      <c r="B74" s="372"/>
      <c r="C74" s="372"/>
      <c r="D74" s="378" t="s">
        <v>84</v>
      </c>
      <c r="E74" s="98">
        <v>120</v>
      </c>
      <c r="F74" s="99">
        <v>500</v>
      </c>
      <c r="G74" s="81">
        <f t="shared" si="2"/>
        <v>60000</v>
      </c>
      <c r="H74" s="7"/>
      <c r="I74" s="7"/>
    </row>
    <row r="75" spans="1:11" ht="15.75" x14ac:dyDescent="0.25">
      <c r="A75" s="391" t="s">
        <v>227</v>
      </c>
      <c r="B75" s="372"/>
      <c r="C75" s="372"/>
      <c r="D75" s="360" t="s">
        <v>84</v>
      </c>
      <c r="E75" s="392">
        <v>120</v>
      </c>
      <c r="F75" s="393">
        <v>500</v>
      </c>
      <c r="G75" s="81">
        <f t="shared" si="2"/>
        <v>60000</v>
      </c>
      <c r="H75" s="7"/>
      <c r="I75" s="7"/>
    </row>
    <row r="76" spans="1:11" ht="14.45" customHeight="1" x14ac:dyDescent="0.25">
      <c r="A76" s="800" t="s">
        <v>80</v>
      </c>
      <c r="B76" s="801"/>
      <c r="C76" s="375"/>
      <c r="D76" s="79"/>
      <c r="E76" s="79"/>
      <c r="F76" s="163"/>
      <c r="G76" s="282">
        <f>SUM(G59:G75)</f>
        <v>494600</v>
      </c>
      <c r="H76" s="7"/>
      <c r="I76" s="7"/>
    </row>
    <row r="77" spans="1:11" ht="36.75" hidden="1" customHeight="1" x14ac:dyDescent="0.25">
      <c r="A77" s="807" t="s">
        <v>244</v>
      </c>
      <c r="B77" s="807"/>
      <c r="C77" s="807"/>
      <c r="D77" s="807"/>
      <c r="E77" s="807"/>
      <c r="F77" s="807"/>
      <c r="G77" s="167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5">
        <f>D44</f>
        <v>0.26719999999999999</v>
      </c>
      <c r="G78" s="167"/>
      <c r="H78" s="7"/>
      <c r="I78" s="7"/>
    </row>
    <row r="79" spans="1:11" ht="15.75" hidden="1" customHeight="1" x14ac:dyDescent="0.25">
      <c r="A79" s="746" t="s">
        <v>0</v>
      </c>
      <c r="B79" s="746"/>
      <c r="C79" s="370"/>
      <c r="D79" s="746" t="s">
        <v>1</v>
      </c>
      <c r="E79" s="765" t="s">
        <v>2</v>
      </c>
      <c r="F79" s="765" t="s">
        <v>41</v>
      </c>
      <c r="G79" s="765" t="s">
        <v>215</v>
      </c>
      <c r="H79" s="765" t="s">
        <v>216</v>
      </c>
      <c r="I79" s="7"/>
      <c r="J79" s="7"/>
      <c r="K79" s="7"/>
    </row>
    <row r="80" spans="1:11" ht="53.25" hidden="1" customHeight="1" x14ac:dyDescent="0.25">
      <c r="A80" s="746"/>
      <c r="B80" s="746"/>
      <c r="C80" s="370"/>
      <c r="D80" s="746"/>
      <c r="E80" s="766"/>
      <c r="F80" s="766"/>
      <c r="G80" s="766"/>
      <c r="H80" s="802"/>
      <c r="I80" s="7"/>
      <c r="J80" s="7"/>
      <c r="K80" s="7"/>
    </row>
    <row r="81" spans="1:11" ht="15.75" hidden="1" x14ac:dyDescent="0.25">
      <c r="A81" s="746">
        <v>1</v>
      </c>
      <c r="B81" s="746"/>
      <c r="C81" s="370"/>
      <c r="D81" s="370">
        <v>2</v>
      </c>
      <c r="E81" s="370">
        <v>3</v>
      </c>
      <c r="F81" s="370" t="s">
        <v>40</v>
      </c>
      <c r="G81" s="370">
        <v>5</v>
      </c>
      <c r="H81" s="321"/>
      <c r="I81" s="7"/>
      <c r="J81" s="7"/>
      <c r="K81" s="7"/>
    </row>
    <row r="82" spans="1:11" ht="15.75" hidden="1" x14ac:dyDescent="0.25">
      <c r="A82" s="806">
        <f>'инновации+добровольчество0,3664'!A80:B80</f>
        <v>0</v>
      </c>
      <c r="B82" s="806"/>
      <c r="C82" s="102"/>
      <c r="D82" s="80">
        <f>'инновации+добровольчество0,3664'!D80</f>
        <v>0</v>
      </c>
      <c r="E82" s="70">
        <f>1*F78</f>
        <v>0.26719999999999999</v>
      </c>
      <c r="F82" s="77"/>
      <c r="G82" s="77"/>
      <c r="H82" s="77"/>
      <c r="I82" s="7"/>
      <c r="J82" s="7"/>
      <c r="K82" s="7"/>
    </row>
    <row r="83" spans="1:11" ht="15.75" hidden="1" x14ac:dyDescent="0.25">
      <c r="A83" s="803" t="s">
        <v>141</v>
      </c>
      <c r="B83" s="803"/>
      <c r="C83" s="101"/>
      <c r="D83" s="80">
        <f>'патриотика0,3664'!D97</f>
        <v>0.1832</v>
      </c>
      <c r="E83" s="370">
        <f>1*F78</f>
        <v>0.26719999999999999</v>
      </c>
      <c r="F83" s="77"/>
      <c r="G83" s="77"/>
      <c r="H83" s="77"/>
      <c r="I83" s="7"/>
      <c r="J83" s="7"/>
      <c r="K83" s="7"/>
    </row>
    <row r="84" spans="1:11" ht="15.75" hidden="1" x14ac:dyDescent="0.25">
      <c r="A84" s="804" t="s">
        <v>87</v>
      </c>
      <c r="B84" s="805"/>
      <c r="C84" s="101"/>
      <c r="D84" s="80">
        <f>'патриотика0,3664'!D98</f>
        <v>0.3664</v>
      </c>
      <c r="E84" s="370">
        <f>1*F78/2</f>
        <v>0.1336</v>
      </c>
      <c r="F84" s="77"/>
      <c r="G84" s="77"/>
      <c r="H84" s="77"/>
      <c r="I84" s="7"/>
      <c r="J84" s="7"/>
      <c r="K84" s="7"/>
    </row>
    <row r="85" spans="1:11" ht="15.75" hidden="1" x14ac:dyDescent="0.25">
      <c r="A85" s="803" t="s">
        <v>142</v>
      </c>
      <c r="B85" s="803"/>
      <c r="C85" s="101"/>
      <c r="D85" s="80" t="e">
        <f>'патриотика0,3664'!#REF!</f>
        <v>#REF!</v>
      </c>
      <c r="E85" s="370">
        <f>1*F78</f>
        <v>0.26719999999999999</v>
      </c>
      <c r="F85" s="77"/>
      <c r="G85" s="77"/>
      <c r="H85" s="77"/>
      <c r="I85" s="7"/>
      <c r="J85" s="7"/>
      <c r="K85" s="7"/>
    </row>
    <row r="86" spans="1:11" ht="15.75" hidden="1" x14ac:dyDescent="0.25">
      <c r="A86" s="746" t="s">
        <v>28</v>
      </c>
      <c r="B86" s="746"/>
      <c r="C86" s="746"/>
      <c r="D86" s="746"/>
      <c r="E86" s="746"/>
      <c r="F86" s="746"/>
      <c r="G86" s="370"/>
      <c r="H86" s="370"/>
      <c r="I86" s="7"/>
      <c r="J86" s="7"/>
      <c r="K86" s="7"/>
    </row>
    <row r="87" spans="1:11" ht="14.45" customHeight="1" x14ac:dyDescent="0.25">
      <c r="A87" s="659" t="s">
        <v>249</v>
      </c>
      <c r="B87" s="659"/>
      <c r="C87" s="659"/>
      <c r="D87" s="659"/>
      <c r="E87" s="659"/>
      <c r="F87" s="659"/>
      <c r="G87" s="659"/>
      <c r="H87" s="659"/>
    </row>
    <row r="88" spans="1:11" ht="14.45" customHeight="1" x14ac:dyDescent="0.25">
      <c r="A88" s="349"/>
      <c r="B88" s="349"/>
      <c r="C88" s="345"/>
      <c r="D88" s="349"/>
      <c r="E88" s="345"/>
      <c r="F88" s="345">
        <v>0.26719999999999999</v>
      </c>
      <c r="G88" s="349"/>
      <c r="H88" s="345"/>
    </row>
    <row r="89" spans="1:11" s="7" customFormat="1" ht="31.5" customHeight="1" x14ac:dyDescent="0.25">
      <c r="A89" s="324" t="s">
        <v>0</v>
      </c>
      <c r="B89" s="656" t="s">
        <v>1</v>
      </c>
      <c r="C89" s="341"/>
      <c r="D89" s="656" t="s">
        <v>2</v>
      </c>
      <c r="E89" s="591" t="s">
        <v>3</v>
      </c>
      <c r="F89" s="592"/>
      <c r="G89" s="797" t="s">
        <v>35</v>
      </c>
      <c r="H89" s="341" t="s">
        <v>5</v>
      </c>
      <c r="I89" s="656" t="s">
        <v>6</v>
      </c>
    </row>
    <row r="90" spans="1:11" s="7" customFormat="1" ht="30" x14ac:dyDescent="0.25">
      <c r="A90" s="413"/>
      <c r="B90" s="796"/>
      <c r="C90" s="341"/>
      <c r="D90" s="796"/>
      <c r="E90" s="341" t="s">
        <v>341</v>
      </c>
      <c r="F90" s="341" t="s">
        <v>330</v>
      </c>
      <c r="G90" s="799"/>
      <c r="H90" s="341" t="s">
        <v>51</v>
      </c>
      <c r="I90" s="796"/>
    </row>
    <row r="91" spans="1:11" s="7" customFormat="1" ht="15.75" x14ac:dyDescent="0.25">
      <c r="A91" s="414"/>
      <c r="B91" s="657"/>
      <c r="C91" s="341"/>
      <c r="D91" s="657"/>
      <c r="E91" s="341" t="s">
        <v>4</v>
      </c>
      <c r="F91" s="53"/>
      <c r="G91" s="798"/>
      <c r="H91" s="341" t="s">
        <v>343</v>
      </c>
      <c r="I91" s="657"/>
    </row>
    <row r="92" spans="1:11" s="7" customFormat="1" ht="15.75" x14ac:dyDescent="0.25">
      <c r="A92" s="765">
        <v>1</v>
      </c>
      <c r="B92" s="656">
        <v>2</v>
      </c>
      <c r="C92" s="341"/>
      <c r="D92" s="656">
        <v>3</v>
      </c>
      <c r="E92" s="656" t="s">
        <v>342</v>
      </c>
      <c r="F92" s="656">
        <v>5</v>
      </c>
      <c r="G92" s="797" t="s">
        <v>7</v>
      </c>
      <c r="H92" s="341" t="s">
        <v>52</v>
      </c>
      <c r="I92" s="656" t="s">
        <v>53</v>
      </c>
    </row>
    <row r="93" spans="1:11" s="7" customFormat="1" ht="15.75" x14ac:dyDescent="0.25">
      <c r="A93" s="766"/>
      <c r="B93" s="657"/>
      <c r="C93" s="341"/>
      <c r="D93" s="657"/>
      <c r="E93" s="657"/>
      <c r="F93" s="657"/>
      <c r="G93" s="798"/>
      <c r="H93" s="54">
        <v>1775.4</v>
      </c>
      <c r="I93" s="657"/>
    </row>
    <row r="94" spans="1:11" s="7" customFormat="1" ht="15.75" x14ac:dyDescent="0.25">
      <c r="A94" s="415" t="str">
        <f>'инновации+добровольчество0,3664'!A83</f>
        <v>Заведующий МЦ</v>
      </c>
      <c r="B94" s="87">
        <v>91213.26</v>
      </c>
      <c r="C94" s="87"/>
      <c r="D94" s="341">
        <f>1*F88</f>
        <v>0.26719999999999999</v>
      </c>
      <c r="E94" s="56">
        <f>D94*1774.4</f>
        <v>474.11968000000002</v>
      </c>
      <c r="F94" s="57">
        <v>1</v>
      </c>
      <c r="G94" s="58">
        <f>E94/F94</f>
        <v>474.11968000000002</v>
      </c>
      <c r="H94" s="56">
        <f>B94*1.302/1774.4*12</f>
        <v>803.15372759242564</v>
      </c>
      <c r="I94" s="56">
        <f>G94*H94+25052.54</f>
        <v>405843.52831692802</v>
      </c>
    </row>
    <row r="95" spans="1:11" s="7" customFormat="1" ht="15.75" x14ac:dyDescent="0.25">
      <c r="A95" s="415" t="str">
        <f>'инновации+добровольчество0,3664'!A84</f>
        <v>Водитель</v>
      </c>
      <c r="B95" s="37">
        <v>31947</v>
      </c>
      <c r="C95" s="171"/>
      <c r="D95" s="341">
        <f>1*F88</f>
        <v>0.26719999999999999</v>
      </c>
      <c r="E95" s="56">
        <f>D95*1774.4</f>
        <v>474.11968000000002</v>
      </c>
      <c r="F95" s="57">
        <v>1</v>
      </c>
      <c r="G95" s="58">
        <f t="shared" ref="G95:G97" si="3">E95/F95</f>
        <v>474.11968000000002</v>
      </c>
      <c r="H95" s="56">
        <f>B95*1.302/1774.4*12</f>
        <v>281.30068079350764</v>
      </c>
      <c r="I95" s="56">
        <f>G95*H95+8770.51</f>
        <v>142140.69876160001</v>
      </c>
    </row>
    <row r="96" spans="1:11" s="7" customFormat="1" ht="15.75" x14ac:dyDescent="0.25">
      <c r="A96" s="415" t="str">
        <f>'инновации+добровольчество0,3664'!A85</f>
        <v>Рабочий по обслуживанию здания</v>
      </c>
      <c r="B96" s="58">
        <v>31947</v>
      </c>
      <c r="C96" s="58"/>
      <c r="D96" s="341">
        <f>0.5*F88</f>
        <v>0.1336</v>
      </c>
      <c r="E96" s="56">
        <f>D96*1774.4</f>
        <v>237.05984000000001</v>
      </c>
      <c r="F96" s="57">
        <v>1</v>
      </c>
      <c r="G96" s="58">
        <f t="shared" si="3"/>
        <v>237.05984000000001</v>
      </c>
      <c r="H96" s="56">
        <f>B96*1.302/1774.4*12</f>
        <v>281.30068079350764</v>
      </c>
      <c r="I96" s="56">
        <f>G96*H96+4385.25</f>
        <v>71070.344380800001</v>
      </c>
    </row>
    <row r="97" spans="1:10" s="7" customFormat="1" ht="15.75" x14ac:dyDescent="0.25">
      <c r="A97" s="415" t="str">
        <f>'инновации+добровольчество0,3664'!A86</f>
        <v>Уборщик служебных помещений</v>
      </c>
      <c r="B97" s="37">
        <v>31947</v>
      </c>
      <c r="C97" s="343"/>
      <c r="D97" s="341">
        <f>1*F88</f>
        <v>0.26719999999999999</v>
      </c>
      <c r="E97" s="56">
        <f>D97*1774.4</f>
        <v>474.11968000000002</v>
      </c>
      <c r="F97" s="57">
        <v>1</v>
      </c>
      <c r="G97" s="58">
        <f t="shared" si="3"/>
        <v>474.11968000000002</v>
      </c>
      <c r="H97" s="56">
        <f>B97*1.302/1774.4*12</f>
        <v>281.30068079350764</v>
      </c>
      <c r="I97" s="56">
        <f>G97*H97+8770.5</f>
        <v>142140.6887616</v>
      </c>
      <c r="J97" s="167"/>
    </row>
    <row r="98" spans="1:10" s="7" customFormat="1" ht="15.75" x14ac:dyDescent="0.25">
      <c r="A98" s="756" t="s">
        <v>28</v>
      </c>
      <c r="B98" s="757"/>
      <c r="C98" s="757"/>
      <c r="D98" s="757"/>
      <c r="E98" s="757"/>
      <c r="F98" s="758"/>
      <c r="G98" s="366"/>
      <c r="H98" s="366"/>
      <c r="I98" s="412">
        <f>SUM(I94:I97)</f>
        <v>761195.26022092812</v>
      </c>
    </row>
    <row r="99" spans="1:10" ht="18.75" x14ac:dyDescent="0.25">
      <c r="A99" s="349"/>
      <c r="B99" s="151"/>
      <c r="C99" s="151"/>
      <c r="D99" s="211"/>
      <c r="E99" s="211"/>
      <c r="F99" s="211"/>
      <c r="G99" s="211"/>
      <c r="H99" s="214"/>
    </row>
    <row r="100" spans="1:10" ht="18.75" x14ac:dyDescent="0.25">
      <c r="A100" s="349"/>
      <c r="B100" s="151"/>
      <c r="C100" s="151"/>
      <c r="D100" s="211"/>
      <c r="E100" s="211"/>
      <c r="F100" s="211"/>
      <c r="G100" s="211"/>
      <c r="H100" s="214"/>
    </row>
    <row r="101" spans="1:10" ht="14.45" customHeight="1" x14ac:dyDescent="0.25">
      <c r="A101" s="659" t="s">
        <v>351</v>
      </c>
      <c r="B101" s="659"/>
      <c r="C101" s="659"/>
      <c r="D101" s="593"/>
      <c r="E101" s="593"/>
      <c r="F101" s="593"/>
      <c r="G101" s="593"/>
      <c r="H101" s="593"/>
    </row>
    <row r="102" spans="1:10" ht="14.45" customHeight="1" x14ac:dyDescent="0.25">
      <c r="A102" s="602" t="s">
        <v>60</v>
      </c>
      <c r="B102" s="605" t="s">
        <v>155</v>
      </c>
      <c r="C102" s="606"/>
      <c r="D102" s="611"/>
      <c r="E102" s="612"/>
      <c r="F102" s="613"/>
      <c r="G102" s="212"/>
      <c r="H102" s="212"/>
    </row>
    <row r="103" spans="1:10" ht="14.45" customHeight="1" x14ac:dyDescent="0.25">
      <c r="A103" s="603"/>
      <c r="B103" s="607"/>
      <c r="C103" s="608"/>
      <c r="D103" s="614" t="s">
        <v>159</v>
      </c>
      <c r="E103" s="603" t="s">
        <v>165</v>
      </c>
      <c r="F103" s="603" t="s">
        <v>6</v>
      </c>
      <c r="G103" s="45"/>
    </row>
    <row r="104" spans="1:10" x14ac:dyDescent="0.25">
      <c r="A104" s="604"/>
      <c r="B104" s="609"/>
      <c r="C104" s="610"/>
      <c r="D104" s="615"/>
      <c r="E104" s="604"/>
      <c r="F104" s="604"/>
      <c r="G104" s="45"/>
    </row>
    <row r="105" spans="1:10" x14ac:dyDescent="0.25">
      <c r="A105" s="168">
        <v>1</v>
      </c>
      <c r="B105" s="611">
        <v>2</v>
      </c>
      <c r="C105" s="613"/>
      <c r="D105" s="168">
        <v>5</v>
      </c>
      <c r="E105" s="168">
        <v>6</v>
      </c>
      <c r="F105" s="168">
        <v>7</v>
      </c>
      <c r="G105" s="45"/>
    </row>
    <row r="106" spans="1:10" x14ac:dyDescent="0.25">
      <c r="A106" s="329" t="s">
        <v>162</v>
      </c>
      <c r="B106" s="241">
        <v>0.26719999999999999</v>
      </c>
      <c r="C106" s="330"/>
      <c r="D106" s="150">
        <v>30404.18</v>
      </c>
      <c r="E106" s="183">
        <f t="shared" ref="E106:E108" si="4">D106*30.2%</f>
        <v>9182.0623599999999</v>
      </c>
      <c r="F106" s="183">
        <f>B106*(D106+E106)</f>
        <v>10577.443958592001</v>
      </c>
      <c r="G106" s="45"/>
    </row>
    <row r="107" spans="1:10" x14ac:dyDescent="0.25">
      <c r="A107" s="329" t="s">
        <v>163</v>
      </c>
      <c r="B107" s="241">
        <v>0.26719999999999999</v>
      </c>
      <c r="C107" s="330"/>
      <c r="D107" s="150">
        <v>15202.09</v>
      </c>
      <c r="E107" s="183">
        <f t="shared" si="4"/>
        <v>4591.0311799999999</v>
      </c>
      <c r="F107" s="183">
        <f t="shared" ref="F107:F108" si="5">B107*(D107+E107)</f>
        <v>5288.7219792960004</v>
      </c>
      <c r="G107" s="45"/>
    </row>
    <row r="108" spans="1:10" x14ac:dyDescent="0.25">
      <c r="A108" s="329" t="s">
        <v>142</v>
      </c>
      <c r="B108" s="241">
        <v>0.26719999999999999</v>
      </c>
      <c r="C108" s="330"/>
      <c r="D108" s="150">
        <v>30404.18</v>
      </c>
      <c r="E108" s="183">
        <f t="shared" si="4"/>
        <v>9182.0623599999999</v>
      </c>
      <c r="F108" s="183">
        <f t="shared" si="5"/>
        <v>10577.443958592001</v>
      </c>
      <c r="G108" s="45"/>
    </row>
    <row r="109" spans="1:10" x14ac:dyDescent="0.25">
      <c r="A109" s="153"/>
      <c r="B109" s="327"/>
      <c r="C109" s="154"/>
      <c r="D109" s="127">
        <v>0</v>
      </c>
      <c r="E109" s="127">
        <v>0</v>
      </c>
      <c r="F109" s="290">
        <f>SUM(F106:F108)</f>
        <v>26443.609896480004</v>
      </c>
      <c r="G109" s="45"/>
    </row>
    <row r="110" spans="1:10" ht="15.75" x14ac:dyDescent="0.25">
      <c r="A110" s="4"/>
      <c r="B110" s="161"/>
      <c r="C110" s="161"/>
      <c r="D110" s="161"/>
      <c r="E110" s="161"/>
      <c r="F110" s="161"/>
      <c r="G110" s="167"/>
      <c r="H110" s="7"/>
      <c r="I110" s="7"/>
    </row>
    <row r="111" spans="1:10" ht="15.75" x14ac:dyDescent="0.25">
      <c r="A111" s="4"/>
      <c r="B111" s="161"/>
      <c r="C111" s="161"/>
      <c r="D111" s="161"/>
      <c r="E111" s="161"/>
      <c r="F111" s="161"/>
      <c r="G111" s="167"/>
      <c r="H111" s="7"/>
      <c r="I111" s="7"/>
    </row>
    <row r="112" spans="1:10" ht="15.75" x14ac:dyDescent="0.25">
      <c r="A112" s="597" t="s">
        <v>12</v>
      </c>
      <c r="B112" s="597"/>
      <c r="C112" s="597"/>
      <c r="D112" s="597"/>
      <c r="E112" s="597"/>
      <c r="F112" s="597"/>
      <c r="G112" s="167"/>
      <c r="H112" s="7"/>
      <c r="I112" s="7"/>
    </row>
    <row r="113" spans="1:9" ht="15.75" x14ac:dyDescent="0.25">
      <c r="A113" s="161"/>
      <c r="B113" s="161"/>
      <c r="C113" s="161"/>
      <c r="D113" s="161"/>
      <c r="E113" s="161"/>
      <c r="F113" s="166">
        <f>F78</f>
        <v>0.26719999999999999</v>
      </c>
      <c r="G113" s="167"/>
      <c r="H113" s="7"/>
      <c r="I113" s="7"/>
    </row>
    <row r="114" spans="1:9" ht="15.75" x14ac:dyDescent="0.25">
      <c r="A114" s="746" t="s">
        <v>13</v>
      </c>
      <c r="B114" s="746" t="s">
        <v>11</v>
      </c>
      <c r="C114" s="370"/>
      <c r="D114" s="746" t="s">
        <v>14</v>
      </c>
      <c r="E114" s="746" t="s">
        <v>90</v>
      </c>
      <c r="F114" s="746" t="s">
        <v>6</v>
      </c>
      <c r="G114" s="167"/>
      <c r="H114" s="7"/>
      <c r="I114" s="7"/>
    </row>
    <row r="115" spans="1:9" ht="3.6" customHeight="1" x14ac:dyDescent="0.25">
      <c r="A115" s="746"/>
      <c r="B115" s="746"/>
      <c r="C115" s="370"/>
      <c r="D115" s="746"/>
      <c r="E115" s="746"/>
      <c r="F115" s="746"/>
      <c r="G115" s="167"/>
      <c r="H115" s="7"/>
      <c r="I115" s="7"/>
    </row>
    <row r="116" spans="1:9" ht="16.5" thickBot="1" x14ac:dyDescent="0.3">
      <c r="A116" s="370">
        <v>1</v>
      </c>
      <c r="B116" s="370">
        <v>2</v>
      </c>
      <c r="C116" s="370"/>
      <c r="D116" s="370">
        <v>3</v>
      </c>
      <c r="E116" s="370">
        <v>4</v>
      </c>
      <c r="F116" s="370" t="s">
        <v>174</v>
      </c>
      <c r="G116" s="167"/>
      <c r="H116" s="7"/>
      <c r="I116" s="7"/>
    </row>
    <row r="117" spans="1:9" ht="15.75" x14ac:dyDescent="0.25">
      <c r="A117" s="489" t="s">
        <v>17</v>
      </c>
      <c r="B117" s="370" t="str">
        <f>'инновации+добровольчество0,3664'!B112</f>
        <v>Гкал</v>
      </c>
      <c r="C117" s="370"/>
      <c r="D117" s="492">
        <f>55*F113</f>
        <v>14.696</v>
      </c>
      <c r="E117" s="454">
        <v>3520</v>
      </c>
      <c r="F117" s="77">
        <f>D117*E117+0.15</f>
        <v>51730.07</v>
      </c>
      <c r="G117" s="167"/>
      <c r="H117" s="7"/>
      <c r="I117" s="7"/>
    </row>
    <row r="118" spans="1:9" ht="15.75" x14ac:dyDescent="0.25">
      <c r="A118" s="490" t="s">
        <v>250</v>
      </c>
      <c r="B118" s="370" t="str">
        <f>'инновации+добровольчество0,3664'!B113</f>
        <v>м2</v>
      </c>
      <c r="C118" s="370"/>
      <c r="D118" s="493">
        <f>106.3*F113</f>
        <v>28.403359999999999</v>
      </c>
      <c r="E118" s="455">
        <v>63.4</v>
      </c>
      <c r="F118" s="77">
        <f t="shared" ref="F118:F122" si="6">D118*E118</f>
        <v>1800.7730239999999</v>
      </c>
      <c r="G118" s="167"/>
      <c r="H118" s="7"/>
      <c r="I118" s="7"/>
    </row>
    <row r="119" spans="1:9" ht="15.75" x14ac:dyDescent="0.25">
      <c r="A119" s="490" t="s">
        <v>251</v>
      </c>
      <c r="B119" s="370" t="str">
        <f>'инновации+добровольчество0,3664'!B114</f>
        <v>м3</v>
      </c>
      <c r="C119" s="370"/>
      <c r="D119" s="493">
        <f>3*F113</f>
        <v>0.80159999999999998</v>
      </c>
      <c r="E119" s="455">
        <v>14000</v>
      </c>
      <c r="F119" s="77">
        <f t="shared" si="6"/>
        <v>11222.4</v>
      </c>
      <c r="G119" s="167"/>
      <c r="H119" s="7"/>
      <c r="I119" s="7"/>
    </row>
    <row r="120" spans="1:9" ht="15.75" x14ac:dyDescent="0.25">
      <c r="A120" s="490" t="s">
        <v>16</v>
      </c>
      <c r="B120" s="370" t="str">
        <f>'инновации+добровольчество0,3664'!B115</f>
        <v>МВт час.</v>
      </c>
      <c r="C120" s="370"/>
      <c r="D120" s="493">
        <f>6*F113</f>
        <v>1.6032</v>
      </c>
      <c r="E120" s="455">
        <v>7600</v>
      </c>
      <c r="F120" s="77">
        <f t="shared" si="6"/>
        <v>12184.32</v>
      </c>
      <c r="G120" s="167"/>
      <c r="H120" s="7"/>
      <c r="I120" s="7"/>
    </row>
    <row r="121" spans="1:9" ht="15.75" x14ac:dyDescent="0.25">
      <c r="A121" s="490" t="s">
        <v>205</v>
      </c>
      <c r="B121" s="370" t="str">
        <f>'инновации+добровольчество0,3664'!B116</f>
        <v>договор</v>
      </c>
      <c r="C121" s="331"/>
      <c r="D121" s="493">
        <f>8*F113</f>
        <v>2.1375999999999999</v>
      </c>
      <c r="E121" s="455">
        <v>2250</v>
      </c>
      <c r="F121" s="77">
        <f t="shared" si="6"/>
        <v>4809.5999999999995</v>
      </c>
      <c r="G121" s="167"/>
      <c r="H121" s="7"/>
      <c r="I121" s="7"/>
    </row>
    <row r="122" spans="1:9" ht="16.5" thickBot="1" x14ac:dyDescent="0.3">
      <c r="A122" s="491" t="s">
        <v>252</v>
      </c>
      <c r="B122" s="370" t="str">
        <f>'инновации+добровольчество0,3664'!B117</f>
        <v>МВт час.</v>
      </c>
      <c r="C122" s="331"/>
      <c r="D122" s="494">
        <f>5*F113</f>
        <v>1.3359999999999999</v>
      </c>
      <c r="E122" s="456">
        <v>7600</v>
      </c>
      <c r="F122" s="77">
        <f t="shared" si="6"/>
        <v>10153.599999999999</v>
      </c>
      <c r="G122" s="167"/>
      <c r="H122" s="7"/>
      <c r="I122" s="7"/>
    </row>
    <row r="123" spans="1:9" ht="18.75" x14ac:dyDescent="0.25">
      <c r="A123" s="816"/>
      <c r="B123" s="816"/>
      <c r="C123" s="816"/>
      <c r="D123" s="816"/>
      <c r="E123" s="816"/>
      <c r="F123" s="295">
        <f>SUM(F117:F122)</f>
        <v>91900.763024000014</v>
      </c>
      <c r="G123" s="167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352" t="s">
        <v>111</v>
      </c>
      <c r="B125" s="364" t="s">
        <v>112</v>
      </c>
      <c r="C125" s="246"/>
      <c r="D125" s="364" t="s">
        <v>116</v>
      </c>
      <c r="E125" s="364" t="s">
        <v>113</v>
      </c>
      <c r="F125" s="364" t="s">
        <v>114</v>
      </c>
      <c r="G125" s="247" t="s">
        <v>6</v>
      </c>
    </row>
    <row r="126" spans="1:9" s="7" customFormat="1" ht="15.75" x14ac:dyDescent="0.25">
      <c r="A126" s="329">
        <v>1</v>
      </c>
      <c r="B126" s="331">
        <v>2</v>
      </c>
      <c r="C126" s="355"/>
      <c r="D126" s="331">
        <v>3</v>
      </c>
      <c r="E126" s="331">
        <v>4</v>
      </c>
      <c r="F126" s="331">
        <v>5</v>
      </c>
      <c r="G126" s="378" t="s">
        <v>334</v>
      </c>
    </row>
    <row r="127" spans="1:9" s="7" customFormat="1" ht="15.75" x14ac:dyDescent="0.25">
      <c r="A127" s="331" t="s">
        <v>115</v>
      </c>
      <c r="B127" s="331">
        <v>1</v>
      </c>
      <c r="C127" s="331">
        <f>'инновации+добровольчество0,3664'!C103</f>
        <v>0</v>
      </c>
      <c r="D127" s="331">
        <f>'инновации+добровольчество0,3664'!D103</f>
        <v>12</v>
      </c>
      <c r="E127" s="331">
        <f>'инновации+добровольчество0,3664'!E103</f>
        <v>75</v>
      </c>
      <c r="F127" s="331">
        <v>900</v>
      </c>
      <c r="G127" s="164">
        <f>F127*F113</f>
        <v>240.48</v>
      </c>
    </row>
    <row r="128" spans="1:9" s="7" customFormat="1" ht="18.75" x14ac:dyDescent="0.25">
      <c r="A128" s="126"/>
      <c r="B128" s="126"/>
      <c r="C128" s="126"/>
      <c r="D128" s="126"/>
      <c r="E128" s="327" t="s">
        <v>88</v>
      </c>
      <c r="F128" s="127">
        <f>F127</f>
        <v>900</v>
      </c>
      <c r="G128" s="294">
        <f>G127</f>
        <v>240.48</v>
      </c>
    </row>
    <row r="129" spans="1:9" ht="15.75" x14ac:dyDescent="0.25">
      <c r="A129" s="773" t="s">
        <v>59</v>
      </c>
      <c r="B129" s="773"/>
      <c r="C129" s="773"/>
      <c r="D129" s="773"/>
      <c r="E129" s="773"/>
      <c r="F129" s="773"/>
      <c r="G129" s="167"/>
      <c r="H129" s="7"/>
      <c r="I129" s="7"/>
    </row>
    <row r="130" spans="1:9" ht="15.75" x14ac:dyDescent="0.25">
      <c r="A130" s="369" t="s">
        <v>81</v>
      </c>
      <c r="B130" s="6" t="s">
        <v>247</v>
      </c>
      <c r="C130" s="6"/>
      <c r="D130" s="6"/>
      <c r="E130" s="7"/>
      <c r="F130" s="7"/>
      <c r="G130" s="167"/>
      <c r="H130" s="7"/>
      <c r="I130" s="7"/>
    </row>
    <row r="131" spans="1:9" ht="15.75" x14ac:dyDescent="0.25">
      <c r="A131" s="7"/>
      <c r="B131" s="7"/>
      <c r="C131" s="7"/>
      <c r="D131" s="158">
        <f>F113</f>
        <v>0.26719999999999999</v>
      </c>
      <c r="E131" s="7"/>
      <c r="F131" s="7"/>
      <c r="G131" s="167"/>
      <c r="H131" s="7"/>
      <c r="I131" s="7"/>
    </row>
    <row r="132" spans="1:9" ht="15" customHeight="1" x14ac:dyDescent="0.25">
      <c r="A132" s="747" t="s">
        <v>121</v>
      </c>
      <c r="B132" s="747"/>
      <c r="C132" s="360"/>
      <c r="D132" s="747" t="s">
        <v>11</v>
      </c>
      <c r="E132" s="770" t="s">
        <v>48</v>
      </c>
      <c r="F132" s="770" t="s">
        <v>15</v>
      </c>
      <c r="G132" s="794" t="s">
        <v>6</v>
      </c>
      <c r="H132" s="7"/>
      <c r="I132" s="7"/>
    </row>
    <row r="133" spans="1:9" ht="15.75" x14ac:dyDescent="0.25">
      <c r="A133" s="747"/>
      <c r="B133" s="747"/>
      <c r="C133" s="360"/>
      <c r="D133" s="747"/>
      <c r="E133" s="771"/>
      <c r="F133" s="771"/>
      <c r="G133" s="795"/>
      <c r="H133" s="7"/>
      <c r="I133" s="7"/>
    </row>
    <row r="134" spans="1:9" ht="15.75" x14ac:dyDescent="0.25">
      <c r="A134" s="748">
        <v>1</v>
      </c>
      <c r="B134" s="749"/>
      <c r="C134" s="361"/>
      <c r="D134" s="360">
        <v>2</v>
      </c>
      <c r="E134" s="360">
        <v>3</v>
      </c>
      <c r="F134" s="360">
        <v>4</v>
      </c>
      <c r="G134" s="86" t="s">
        <v>68</v>
      </c>
      <c r="H134" s="7"/>
      <c r="I134" s="7"/>
    </row>
    <row r="135" spans="1:9" ht="15.75" x14ac:dyDescent="0.25">
      <c r="A135" s="750" t="str">
        <f>A48</f>
        <v>Суточные</v>
      </c>
      <c r="B135" s="751"/>
      <c r="C135" s="363"/>
      <c r="D135" s="360" t="str">
        <f>D48</f>
        <v>сутки</v>
      </c>
      <c r="E135" s="374">
        <f>19*4*D131</f>
        <v>20.307199999999998</v>
      </c>
      <c r="F135" s="374">
        <f>F48</f>
        <v>450</v>
      </c>
      <c r="G135" s="86">
        <f>E135*F135</f>
        <v>9138.24</v>
      </c>
      <c r="H135" s="7"/>
      <c r="I135" s="7"/>
    </row>
    <row r="136" spans="1:9" ht="15.75" x14ac:dyDescent="0.25">
      <c r="A136" s="750" t="str">
        <f>A49</f>
        <v>Проезд</v>
      </c>
      <c r="B136" s="751"/>
      <c r="C136" s="363"/>
      <c r="D136" s="360" t="str">
        <f>D49</f>
        <v xml:space="preserve">Ед. </v>
      </c>
      <c r="E136" s="374">
        <f>19*D131</f>
        <v>5.0767999999999995</v>
      </c>
      <c r="F136" s="374">
        <v>7000</v>
      </c>
      <c r="G136" s="86">
        <f t="shared" ref="G136" si="7">E136*F136</f>
        <v>35537.599999999999</v>
      </c>
      <c r="H136" s="7"/>
      <c r="I136" s="7"/>
    </row>
    <row r="137" spans="1:9" ht="15.75" x14ac:dyDescent="0.25">
      <c r="A137" s="750" t="str">
        <f>A50</f>
        <v xml:space="preserve">Проживание </v>
      </c>
      <c r="B137" s="751"/>
      <c r="C137" s="363"/>
      <c r="D137" s="360" t="str">
        <f>D50</f>
        <v>сутки</v>
      </c>
      <c r="E137" s="374">
        <f>19*3*D131</f>
        <v>15.230399999999999</v>
      </c>
      <c r="F137" s="374">
        <v>2000</v>
      </c>
      <c r="G137" s="86">
        <f>E137*F137</f>
        <v>30460.799999999999</v>
      </c>
      <c r="H137" s="7"/>
      <c r="I137" s="7"/>
    </row>
    <row r="138" spans="1:9" ht="18.75" x14ac:dyDescent="0.25">
      <c r="A138" s="779" t="s">
        <v>58</v>
      </c>
      <c r="B138" s="780"/>
      <c r="C138" s="371"/>
      <c r="D138" s="360"/>
      <c r="E138" s="82"/>
      <c r="F138" s="82"/>
      <c r="G138" s="283">
        <f>SUM(G135:G137)</f>
        <v>75136.639999999999</v>
      </c>
      <c r="H138" s="7"/>
      <c r="I138" s="7"/>
    </row>
    <row r="139" spans="1:9" ht="15.75" x14ac:dyDescent="0.25">
      <c r="A139" s="769" t="s">
        <v>36</v>
      </c>
      <c r="B139" s="769"/>
      <c r="C139" s="769"/>
      <c r="D139" s="769"/>
      <c r="E139" s="769"/>
      <c r="F139" s="769"/>
      <c r="G139" s="189"/>
      <c r="H139" s="7"/>
      <c r="I139" s="7"/>
    </row>
    <row r="140" spans="1:9" ht="16.5" thickBot="1" x14ac:dyDescent="0.3">
      <c r="A140" s="7"/>
      <c r="B140" s="7"/>
      <c r="C140" s="7"/>
      <c r="D140" s="165">
        <f>D131</f>
        <v>0.26719999999999999</v>
      </c>
      <c r="E140" s="7"/>
      <c r="F140" s="7"/>
      <c r="G140" s="167"/>
      <c r="H140" s="7"/>
      <c r="I140" s="7"/>
    </row>
    <row r="141" spans="1:9" ht="30" customHeight="1" x14ac:dyDescent="0.25">
      <c r="A141" s="808" t="s">
        <v>24</v>
      </c>
      <c r="B141" s="810" t="s">
        <v>11</v>
      </c>
      <c r="C141" s="503"/>
      <c r="D141" s="810" t="s">
        <v>48</v>
      </c>
      <c r="E141" s="810" t="s">
        <v>90</v>
      </c>
      <c r="F141" s="814" t="s">
        <v>177</v>
      </c>
      <c r="G141" s="817" t="s">
        <v>6</v>
      </c>
      <c r="H141" s="7"/>
      <c r="I141" s="7"/>
    </row>
    <row r="142" spans="1:9" ht="15.75" customHeight="1" thickBot="1" x14ac:dyDescent="0.3">
      <c r="A142" s="809"/>
      <c r="B142" s="811"/>
      <c r="C142" s="504"/>
      <c r="D142" s="811"/>
      <c r="E142" s="811"/>
      <c r="F142" s="815"/>
      <c r="G142" s="818"/>
      <c r="H142" s="7"/>
      <c r="I142" s="7"/>
    </row>
    <row r="143" spans="1:9" ht="16.5" thickBot="1" x14ac:dyDescent="0.3">
      <c r="A143" s="500">
        <v>1</v>
      </c>
      <c r="B143" s="501">
        <v>2</v>
      </c>
      <c r="C143" s="501"/>
      <c r="D143" s="501">
        <v>3</v>
      </c>
      <c r="E143" s="501">
        <v>4</v>
      </c>
      <c r="F143" s="501">
        <v>5</v>
      </c>
      <c r="G143" s="502" t="s">
        <v>69</v>
      </c>
      <c r="H143" s="7"/>
      <c r="I143" s="7"/>
    </row>
    <row r="144" spans="1:9" ht="21.75" customHeight="1" x14ac:dyDescent="0.25">
      <c r="A144" s="505" t="s">
        <v>253</v>
      </c>
      <c r="B144" s="483" t="s">
        <v>22</v>
      </c>
      <c r="C144" s="485"/>
      <c r="D144" s="498">
        <f>300*D140</f>
        <v>80.16</v>
      </c>
      <c r="E144" s="499">
        <v>6.5</v>
      </c>
      <c r="F144" s="483">
        <v>12</v>
      </c>
      <c r="G144" s="487">
        <f>D144*E144*F144</f>
        <v>6252.48</v>
      </c>
      <c r="H144" s="7"/>
      <c r="I144" s="7"/>
    </row>
    <row r="145" spans="1:9" ht="15.75" x14ac:dyDescent="0.25">
      <c r="A145" s="448" t="s">
        <v>254</v>
      </c>
      <c r="B145" s="481" t="s">
        <v>22</v>
      </c>
      <c r="C145" s="484"/>
      <c r="D145" s="425">
        <f>15*D140</f>
        <v>4.008</v>
      </c>
      <c r="E145" s="420">
        <v>15</v>
      </c>
      <c r="F145" s="481">
        <v>12</v>
      </c>
      <c r="G145" s="86">
        <f t="shared" ref="G145:G148" si="8">D145*E145*F145</f>
        <v>721.43999999999994</v>
      </c>
      <c r="H145" s="7"/>
      <c r="I145" s="7"/>
    </row>
    <row r="146" spans="1:9" ht="15.75" x14ac:dyDescent="0.25">
      <c r="A146" s="448" t="s">
        <v>176</v>
      </c>
      <c r="B146" s="481" t="s">
        <v>22</v>
      </c>
      <c r="C146" s="484"/>
      <c r="D146" s="426">
        <f>1*D140</f>
        <v>0.26719999999999999</v>
      </c>
      <c r="E146" s="427">
        <v>2240</v>
      </c>
      <c r="F146" s="481">
        <v>12</v>
      </c>
      <c r="G146" s="86">
        <f t="shared" si="8"/>
        <v>7182.3360000000002</v>
      </c>
      <c r="H146" s="7"/>
      <c r="I146" s="7"/>
    </row>
    <row r="147" spans="1:9" ht="15.75" x14ac:dyDescent="0.25">
      <c r="A147" s="448" t="s">
        <v>255</v>
      </c>
      <c r="B147" s="481" t="s">
        <v>22</v>
      </c>
      <c r="C147" s="484"/>
      <c r="D147" s="426">
        <f>1*D140</f>
        <v>0.26719999999999999</v>
      </c>
      <c r="E147" s="427">
        <v>17233</v>
      </c>
      <c r="F147" s="481">
        <v>12</v>
      </c>
      <c r="G147" s="86">
        <f>D147*E147*F147+1.07</f>
        <v>55256.961199999998</v>
      </c>
      <c r="H147" s="7"/>
      <c r="I147" s="7"/>
    </row>
    <row r="148" spans="1:9" ht="16.5" thickBot="1" x14ac:dyDescent="0.3">
      <c r="A148" s="448" t="s">
        <v>305</v>
      </c>
      <c r="B148" s="481" t="s">
        <v>84</v>
      </c>
      <c r="C148" s="484"/>
      <c r="D148" s="426">
        <f>50*D140</f>
        <v>13.36</v>
      </c>
      <c r="E148" s="427">
        <v>10</v>
      </c>
      <c r="F148" s="481">
        <v>1</v>
      </c>
      <c r="G148" s="486">
        <f t="shared" si="8"/>
        <v>133.6</v>
      </c>
      <c r="H148" s="7"/>
      <c r="I148" s="7"/>
    </row>
    <row r="149" spans="1:9" ht="19.5" thickBot="1" x14ac:dyDescent="0.35">
      <c r="A149" s="778" t="s">
        <v>26</v>
      </c>
      <c r="B149" s="778"/>
      <c r="C149" s="778"/>
      <c r="D149" s="778"/>
      <c r="E149" s="778"/>
      <c r="F149" s="800"/>
      <c r="G149" s="506">
        <f>SUM(G144:G148)</f>
        <v>69546.817200000005</v>
      </c>
      <c r="H149" s="7"/>
      <c r="I149" s="7"/>
    </row>
    <row r="150" spans="1:9" ht="15.75" x14ac:dyDescent="0.25">
      <c r="A150" s="769" t="s">
        <v>55</v>
      </c>
      <c r="B150" s="769"/>
      <c r="C150" s="769"/>
      <c r="D150" s="769"/>
      <c r="E150" s="769"/>
      <c r="F150" s="769"/>
      <c r="G150" s="167"/>
      <c r="H150" s="7"/>
      <c r="I150" s="7"/>
    </row>
    <row r="151" spans="1:9" ht="15.75" x14ac:dyDescent="0.25">
      <c r="A151" s="7"/>
      <c r="B151" s="7"/>
      <c r="C151" s="7"/>
      <c r="D151" s="165">
        <f>D140</f>
        <v>0.26719999999999999</v>
      </c>
      <c r="E151" s="7"/>
      <c r="F151" s="7"/>
      <c r="G151" s="167"/>
      <c r="H151" s="7"/>
      <c r="I151" s="7"/>
    </row>
    <row r="152" spans="1:9" ht="10.15" customHeight="1" x14ac:dyDescent="0.25">
      <c r="A152" s="747" t="s">
        <v>194</v>
      </c>
      <c r="B152" s="747" t="s">
        <v>11</v>
      </c>
      <c r="C152" s="360"/>
      <c r="D152" s="747" t="s">
        <v>48</v>
      </c>
      <c r="E152" s="747" t="s">
        <v>91</v>
      </c>
      <c r="F152" s="747" t="s">
        <v>25</v>
      </c>
      <c r="G152" s="794" t="s">
        <v>6</v>
      </c>
      <c r="H152" s="7"/>
      <c r="I152" s="7"/>
    </row>
    <row r="153" spans="1:9" ht="4.1500000000000004" customHeight="1" x14ac:dyDescent="0.25">
      <c r="A153" s="747"/>
      <c r="B153" s="747"/>
      <c r="C153" s="360"/>
      <c r="D153" s="747"/>
      <c r="E153" s="747"/>
      <c r="F153" s="747"/>
      <c r="G153" s="795"/>
      <c r="H153" s="7"/>
      <c r="I153" s="7"/>
    </row>
    <row r="154" spans="1:9" ht="15.75" x14ac:dyDescent="0.25">
      <c r="A154" s="360">
        <v>1</v>
      </c>
      <c r="B154" s="360">
        <v>2</v>
      </c>
      <c r="C154" s="360"/>
      <c r="D154" s="360">
        <v>3</v>
      </c>
      <c r="E154" s="360">
        <v>4</v>
      </c>
      <c r="F154" s="360">
        <v>5</v>
      </c>
      <c r="G154" s="81" t="s">
        <v>70</v>
      </c>
      <c r="H154" s="7"/>
      <c r="I154" s="7"/>
    </row>
    <row r="155" spans="1:9" ht="15.75" hidden="1" x14ac:dyDescent="0.25">
      <c r="A155" s="76" t="str">
        <f>'инновации+добровольчество0,3664'!A144</f>
        <v>Проезд к месту учебы</v>
      </c>
      <c r="B155" s="360" t="s">
        <v>122</v>
      </c>
      <c r="C155" s="360"/>
      <c r="D155" s="360"/>
      <c r="E155" s="360"/>
      <c r="F155" s="360"/>
      <c r="G155" s="81"/>
      <c r="H155" s="7"/>
      <c r="I155" s="7"/>
    </row>
    <row r="156" spans="1:9" ht="15.75" x14ac:dyDescent="0.25">
      <c r="A156" s="73" t="s">
        <v>306</v>
      </c>
      <c r="B156" s="360" t="s">
        <v>22</v>
      </c>
      <c r="C156" s="360"/>
      <c r="D156" s="360">
        <f>1*D151</f>
        <v>0.26719999999999999</v>
      </c>
      <c r="E156" s="360">
        <v>25000</v>
      </c>
      <c r="F156" s="360">
        <v>1</v>
      </c>
      <c r="G156" s="81">
        <f>D156*E156*F156</f>
        <v>6680</v>
      </c>
      <c r="H156" s="7"/>
      <c r="I156" s="7"/>
    </row>
    <row r="157" spans="1:9" ht="18.75" x14ac:dyDescent="0.25">
      <c r="A157" s="800" t="s">
        <v>56</v>
      </c>
      <c r="B157" s="812"/>
      <c r="C157" s="812"/>
      <c r="D157" s="812"/>
      <c r="E157" s="812"/>
      <c r="F157" s="801"/>
      <c r="G157" s="281">
        <f>SUM(G155:G156)</f>
        <v>6680</v>
      </c>
      <c r="H157" s="7"/>
      <c r="I157" s="7"/>
    </row>
    <row r="158" spans="1:9" ht="15.75" x14ac:dyDescent="0.25">
      <c r="A158" s="813" t="s">
        <v>19</v>
      </c>
      <c r="B158" s="813"/>
      <c r="C158" s="813"/>
      <c r="D158" s="813"/>
      <c r="E158" s="813"/>
      <c r="F158" s="813"/>
      <c r="G158" s="167"/>
      <c r="H158" s="7"/>
      <c r="I158" s="7"/>
    </row>
    <row r="159" spans="1:9" ht="15.75" x14ac:dyDescent="0.25">
      <c r="A159" s="7"/>
      <c r="B159" s="7"/>
      <c r="C159" s="7"/>
      <c r="D159" s="165">
        <f>D151</f>
        <v>0.26719999999999999</v>
      </c>
      <c r="E159" s="7"/>
      <c r="F159" s="7"/>
      <c r="G159" s="167"/>
      <c r="H159" s="7"/>
      <c r="I159" s="7"/>
    </row>
    <row r="160" spans="1:9" ht="3.6" customHeight="1" x14ac:dyDescent="0.25">
      <c r="A160" s="747" t="s">
        <v>21</v>
      </c>
      <c r="B160" s="747" t="s">
        <v>11</v>
      </c>
      <c r="C160" s="360"/>
      <c r="D160" s="747" t="s">
        <v>14</v>
      </c>
      <c r="E160" s="747" t="s">
        <v>90</v>
      </c>
      <c r="F160" s="747" t="s">
        <v>6</v>
      </c>
      <c r="G160" s="167"/>
      <c r="H160" s="7"/>
      <c r="I160" s="7"/>
    </row>
    <row r="161" spans="1:9" ht="24" customHeight="1" x14ac:dyDescent="0.25">
      <c r="A161" s="747"/>
      <c r="B161" s="747"/>
      <c r="C161" s="360"/>
      <c r="D161" s="747"/>
      <c r="E161" s="747"/>
      <c r="F161" s="747"/>
      <c r="G161" s="167"/>
      <c r="H161" s="7"/>
      <c r="I161" s="7"/>
    </row>
    <row r="162" spans="1:9" ht="16.5" thickBot="1" x14ac:dyDescent="0.3">
      <c r="A162" s="360">
        <v>1</v>
      </c>
      <c r="B162" s="360">
        <v>2</v>
      </c>
      <c r="C162" s="360"/>
      <c r="D162" s="360">
        <v>3</v>
      </c>
      <c r="E162" s="360">
        <v>4</v>
      </c>
      <c r="F162" s="360" t="s">
        <v>311</v>
      </c>
      <c r="G162" s="167"/>
      <c r="H162" s="7"/>
      <c r="I162" s="7"/>
    </row>
    <row r="163" spans="1:9" ht="15.75" x14ac:dyDescent="0.25">
      <c r="A163" s="507" t="s">
        <v>307</v>
      </c>
      <c r="B163" s="387" t="s">
        <v>22</v>
      </c>
      <c r="C163" s="387"/>
      <c r="D163" s="511">
        <f>12*D159</f>
        <v>3.2063999999999999</v>
      </c>
      <c r="E163" s="513">
        <v>2000</v>
      </c>
      <c r="F163" s="459">
        <f>D163*E163</f>
        <v>6412.8</v>
      </c>
      <c r="G163" s="167"/>
      <c r="H163" s="7"/>
      <c r="I163" s="7"/>
    </row>
    <row r="164" spans="1:9" ht="15.75" x14ac:dyDescent="0.25">
      <c r="A164" s="508" t="s">
        <v>181</v>
      </c>
      <c r="B164" s="360" t="str">
        <f>'инновации+добровольчество0,3664'!B155</f>
        <v>договор</v>
      </c>
      <c r="C164" s="360"/>
      <c r="D164" s="157">
        <f>2*D159</f>
        <v>0.53439999999999999</v>
      </c>
      <c r="E164" s="430">
        <v>40000</v>
      </c>
      <c r="F164" s="459">
        <f>D164*E164</f>
        <v>21376</v>
      </c>
      <c r="G164" s="167"/>
      <c r="H164" s="7"/>
      <c r="I164" s="7"/>
    </row>
    <row r="165" spans="1:9" ht="15.75" x14ac:dyDescent="0.25">
      <c r="A165" s="508" t="s">
        <v>202</v>
      </c>
      <c r="B165" s="360" t="str">
        <f>'инновации+добровольчество0,3664'!B156</f>
        <v>договор</v>
      </c>
      <c r="C165" s="360"/>
      <c r="D165" s="157">
        <f>D159</f>
        <v>0.26719999999999999</v>
      </c>
      <c r="E165" s="430">
        <v>6600</v>
      </c>
      <c r="F165" s="459">
        <f t="shared" ref="F165:F182" si="9">D165*E165</f>
        <v>1763.52</v>
      </c>
      <c r="G165" s="167"/>
      <c r="H165" s="7"/>
      <c r="I165" s="7"/>
    </row>
    <row r="166" spans="1:9" ht="15.75" x14ac:dyDescent="0.25">
      <c r="A166" s="508" t="s">
        <v>308</v>
      </c>
      <c r="B166" s="360" t="str">
        <f>'инновации+добровольчество0,3664'!B157</f>
        <v>договор</v>
      </c>
      <c r="C166" s="360"/>
      <c r="D166" s="157">
        <f>12*D159</f>
        <v>3.2063999999999999</v>
      </c>
      <c r="E166" s="430">
        <v>2000</v>
      </c>
      <c r="F166" s="459">
        <f t="shared" si="9"/>
        <v>6412.8</v>
      </c>
      <c r="G166" s="167"/>
      <c r="H166" s="7"/>
      <c r="I166" s="7"/>
    </row>
    <row r="167" spans="1:9" ht="25.5" x14ac:dyDescent="0.25">
      <c r="A167" s="508" t="s">
        <v>108</v>
      </c>
      <c r="B167" s="360" t="str">
        <f>'инновации+добровольчество0,3664'!B158</f>
        <v>договор</v>
      </c>
      <c r="C167" s="360"/>
      <c r="D167" s="157">
        <f>D159</f>
        <v>0.26719999999999999</v>
      </c>
      <c r="E167" s="430">
        <v>70000</v>
      </c>
      <c r="F167" s="459">
        <f t="shared" si="9"/>
        <v>18704</v>
      </c>
      <c r="G167" s="167"/>
      <c r="H167" s="7"/>
      <c r="I167" s="7"/>
    </row>
    <row r="168" spans="1:9" ht="15.75" x14ac:dyDescent="0.25">
      <c r="A168" s="508" t="s">
        <v>209</v>
      </c>
      <c r="B168" s="360" t="str">
        <f>'инновации+добровольчество0,3664'!B159</f>
        <v>договор</v>
      </c>
      <c r="C168" s="360"/>
      <c r="D168" s="157">
        <f>150*D159</f>
        <v>40.08</v>
      </c>
      <c r="E168" s="430">
        <v>195</v>
      </c>
      <c r="F168" s="459">
        <f t="shared" si="9"/>
        <v>7815.5999999999995</v>
      </c>
      <c r="G168" s="167"/>
      <c r="H168" s="7"/>
      <c r="I168" s="7"/>
    </row>
    <row r="169" spans="1:9" ht="15.75" x14ac:dyDescent="0.25">
      <c r="A169" s="508" t="s">
        <v>257</v>
      </c>
      <c r="B169" s="360" t="str">
        <f>'инновации+добровольчество0,3664'!B160</f>
        <v>договор</v>
      </c>
      <c r="C169" s="360"/>
      <c r="D169" s="429">
        <f>12*D159</f>
        <v>3.2063999999999999</v>
      </c>
      <c r="E169" s="179">
        <v>1000</v>
      </c>
      <c r="F169" s="459">
        <f t="shared" si="9"/>
        <v>3206.4</v>
      </c>
      <c r="G169" s="167"/>
      <c r="H169" s="7"/>
      <c r="I169" s="7"/>
    </row>
    <row r="170" spans="1:9" ht="15.75" x14ac:dyDescent="0.25">
      <c r="A170" s="509" t="s">
        <v>309</v>
      </c>
      <c r="B170" s="360" t="str">
        <f>'инновации+добровольчество0,3664'!B161</f>
        <v>договор</v>
      </c>
      <c r="C170" s="360"/>
      <c r="D170" s="457">
        <f>10*D159</f>
        <v>2.6719999999999997</v>
      </c>
      <c r="E170" s="458">
        <v>700</v>
      </c>
      <c r="F170" s="459">
        <f t="shared" si="9"/>
        <v>1870.3999999999999</v>
      </c>
      <c r="G170" s="167"/>
      <c r="H170" s="7"/>
      <c r="I170" s="7"/>
    </row>
    <row r="171" spans="1:9" ht="16.5" thickBot="1" x14ac:dyDescent="0.3">
      <c r="A171" s="510" t="s">
        <v>310</v>
      </c>
      <c r="B171" s="360" t="str">
        <f>'инновации+добровольчество0,3664'!B162</f>
        <v>договор</v>
      </c>
      <c r="C171" s="360"/>
      <c r="D171" s="512">
        <f>D159</f>
        <v>0.26719999999999999</v>
      </c>
      <c r="E171" s="514">
        <v>20000</v>
      </c>
      <c r="F171" s="459">
        <f t="shared" si="9"/>
        <v>5344</v>
      </c>
      <c r="G171" s="167"/>
      <c r="H171" s="7"/>
      <c r="I171" s="7"/>
    </row>
    <row r="172" spans="1:9" ht="15.75" x14ac:dyDescent="0.25">
      <c r="A172" s="515" t="s">
        <v>335</v>
      </c>
      <c r="B172" s="360" t="str">
        <f>'инновации+добровольчество0,3664'!B163</f>
        <v>договор</v>
      </c>
      <c r="C172" s="360"/>
      <c r="D172" s="520">
        <f>2*D159</f>
        <v>0.53439999999999999</v>
      </c>
      <c r="E172" s="522">
        <v>5000</v>
      </c>
      <c r="F172" s="488">
        <f t="shared" si="9"/>
        <v>2672</v>
      </c>
      <c r="G172" s="167"/>
      <c r="H172" s="7"/>
      <c r="I172" s="7"/>
    </row>
    <row r="173" spans="1:9" ht="15.75" x14ac:dyDescent="0.25">
      <c r="A173" s="516" t="s">
        <v>195</v>
      </c>
      <c r="B173" s="360" t="str">
        <f>'инновации+добровольчество0,3664'!B164</f>
        <v>договор</v>
      </c>
      <c r="C173" s="360"/>
      <c r="D173" s="70">
        <f>D159</f>
        <v>0.26719999999999999</v>
      </c>
      <c r="E173" s="432">
        <v>800</v>
      </c>
      <c r="F173" s="389">
        <f t="shared" si="9"/>
        <v>213.76</v>
      </c>
      <c r="G173" s="167"/>
      <c r="H173" s="7"/>
      <c r="I173" s="7"/>
    </row>
    <row r="174" spans="1:9" ht="15.75" x14ac:dyDescent="0.25">
      <c r="A174" s="516" t="s">
        <v>336</v>
      </c>
      <c r="B174" s="360" t="str">
        <f>'инновации+добровольчество0,3664'!B165</f>
        <v>договор</v>
      </c>
      <c r="C174" s="360"/>
      <c r="D174" s="70">
        <f>D159</f>
        <v>0.26719999999999999</v>
      </c>
      <c r="E174" s="432">
        <v>30000</v>
      </c>
      <c r="F174" s="374">
        <f t="shared" si="9"/>
        <v>8016</v>
      </c>
      <c r="G174" s="167"/>
      <c r="H174" s="7"/>
      <c r="I174" s="7"/>
    </row>
    <row r="175" spans="1:9" ht="15.75" x14ac:dyDescent="0.25">
      <c r="A175" s="516" t="s">
        <v>312</v>
      </c>
      <c r="B175" s="360" t="str">
        <f>'инновации+добровольчество0,3664'!B166</f>
        <v>договор</v>
      </c>
      <c r="C175" s="360"/>
      <c r="D175" s="70">
        <f>247*D159</f>
        <v>65.998400000000004</v>
      </c>
      <c r="E175" s="432">
        <v>95</v>
      </c>
      <c r="F175" s="374">
        <f t="shared" si="9"/>
        <v>6269.848</v>
      </c>
      <c r="G175" s="167"/>
      <c r="H175" s="7"/>
      <c r="I175" s="7"/>
    </row>
    <row r="176" spans="1:9" ht="15.75" x14ac:dyDescent="0.25">
      <c r="A176" s="516" t="s">
        <v>200</v>
      </c>
      <c r="B176" s="360" t="str">
        <f>'инновации+добровольчество0,3664'!B167</f>
        <v>договор</v>
      </c>
      <c r="C176" s="360"/>
      <c r="D176" s="70">
        <f>12*D159</f>
        <v>3.2063999999999999</v>
      </c>
      <c r="E176" s="432">
        <v>10000</v>
      </c>
      <c r="F176" s="374">
        <f t="shared" si="9"/>
        <v>32064</v>
      </c>
      <c r="G176" s="167"/>
      <c r="H176" s="7"/>
      <c r="I176" s="7"/>
    </row>
    <row r="177" spans="1:9" ht="15.75" x14ac:dyDescent="0.25">
      <c r="A177" s="516" t="s">
        <v>201</v>
      </c>
      <c r="B177" s="360" t="str">
        <f>'инновации+добровольчество0,3664'!B168</f>
        <v>договор</v>
      </c>
      <c r="C177" s="360"/>
      <c r="D177" s="70">
        <f>12*D159</f>
        <v>3.2063999999999999</v>
      </c>
      <c r="E177" s="432">
        <v>5000</v>
      </c>
      <c r="F177" s="374">
        <f t="shared" si="9"/>
        <v>16032</v>
      </c>
      <c r="G177" s="167"/>
      <c r="H177" s="7"/>
      <c r="I177" s="7"/>
    </row>
    <row r="178" spans="1:9" ht="15.75" x14ac:dyDescent="0.25">
      <c r="A178" s="516" t="s">
        <v>258</v>
      </c>
      <c r="B178" s="360" t="str">
        <f>'инновации+добровольчество0,3664'!B169</f>
        <v>договор</v>
      </c>
      <c r="C178" s="360"/>
      <c r="D178" s="70">
        <f>4*D159</f>
        <v>1.0688</v>
      </c>
      <c r="E178" s="432">
        <v>3800</v>
      </c>
      <c r="F178" s="374">
        <f t="shared" si="9"/>
        <v>4061.44</v>
      </c>
      <c r="G178" s="167"/>
      <c r="H178" s="7"/>
      <c r="I178" s="7"/>
    </row>
    <row r="179" spans="1:9" ht="15.75" x14ac:dyDescent="0.25">
      <c r="A179" s="517" t="s">
        <v>203</v>
      </c>
      <c r="B179" s="360" t="str">
        <f>'инновации+добровольчество0,3664'!B170</f>
        <v>договор</v>
      </c>
      <c r="C179" s="360"/>
      <c r="D179" s="70">
        <f>D159</f>
        <v>0.26719999999999999</v>
      </c>
      <c r="E179" s="432">
        <v>5500</v>
      </c>
      <c r="F179" s="374">
        <f t="shared" si="9"/>
        <v>1469.6</v>
      </c>
      <c r="G179" s="167"/>
      <c r="H179" s="7"/>
      <c r="I179" s="7"/>
    </row>
    <row r="180" spans="1:9" ht="27" x14ac:dyDescent="0.25">
      <c r="A180" s="518" t="s">
        <v>259</v>
      </c>
      <c r="B180" s="360" t="str">
        <f>'инновации+добровольчество0,3664'!B171</f>
        <v>договор</v>
      </c>
      <c r="C180" s="360"/>
      <c r="D180" s="431">
        <f>D159</f>
        <v>0.26719999999999999</v>
      </c>
      <c r="E180" s="433">
        <v>4000</v>
      </c>
      <c r="F180" s="374">
        <f t="shared" si="9"/>
        <v>1068.8</v>
      </c>
      <c r="G180" s="167"/>
      <c r="H180" s="7"/>
      <c r="I180" s="7"/>
    </row>
    <row r="181" spans="1:9" ht="15.75" x14ac:dyDescent="0.25">
      <c r="A181" s="518" t="s">
        <v>260</v>
      </c>
      <c r="B181" s="360" t="str">
        <f>'инновации+добровольчество0,3664'!B172</f>
        <v>договор</v>
      </c>
      <c r="C181" s="360"/>
      <c r="D181" s="431">
        <f>D159</f>
        <v>0.26719999999999999</v>
      </c>
      <c r="E181" s="433">
        <v>14000</v>
      </c>
      <c r="F181" s="374">
        <f t="shared" si="9"/>
        <v>3740.7999999999997</v>
      </c>
      <c r="G181" s="167"/>
      <c r="H181" s="7"/>
      <c r="I181" s="7"/>
    </row>
    <row r="182" spans="1:9" ht="15.75" x14ac:dyDescent="0.25">
      <c r="A182" s="518" t="s">
        <v>313</v>
      </c>
      <c r="B182" s="360" t="str">
        <f>'инновации+добровольчество0,3664'!B173</f>
        <v>договор</v>
      </c>
      <c r="C182" s="360"/>
      <c r="D182" s="431">
        <f>2*D159</f>
        <v>0.53439999999999999</v>
      </c>
      <c r="E182" s="433">
        <v>8267.5</v>
      </c>
      <c r="F182" s="374">
        <f t="shared" si="9"/>
        <v>4418.152</v>
      </c>
      <c r="G182" s="167"/>
      <c r="H182" s="7"/>
      <c r="I182" s="7"/>
    </row>
    <row r="183" spans="1:9" ht="16.5" thickBot="1" x14ac:dyDescent="0.3">
      <c r="A183" s="519" t="s">
        <v>337</v>
      </c>
      <c r="B183" s="541" t="str">
        <f>'инновации+добровольчество0,3664'!B174</f>
        <v>договор</v>
      </c>
      <c r="C183" s="360"/>
      <c r="D183" s="521">
        <f>5*D159</f>
        <v>1.3359999999999999</v>
      </c>
      <c r="E183" s="523">
        <v>100</v>
      </c>
      <c r="F183" s="374">
        <f>D183*E183+0.01</f>
        <v>133.60999999999999</v>
      </c>
      <c r="G183" s="167"/>
      <c r="H183" s="7"/>
      <c r="I183" s="7"/>
    </row>
    <row r="184" spans="1:9" ht="18.75" x14ac:dyDescent="0.25">
      <c r="A184" s="752" t="s">
        <v>23</v>
      </c>
      <c r="B184" s="753"/>
      <c r="C184" s="753"/>
      <c r="D184" s="753"/>
      <c r="E184" s="754"/>
      <c r="F184" s="298">
        <f>SUM(F163:F183)</f>
        <v>153065.52999999994</v>
      </c>
      <c r="G184" s="167"/>
      <c r="H184" s="7"/>
      <c r="I184" s="7"/>
    </row>
    <row r="185" spans="1:9" ht="15.75" x14ac:dyDescent="0.25">
      <c r="A185" s="787" t="s">
        <v>353</v>
      </c>
      <c r="B185" s="788"/>
      <c r="C185" s="788"/>
      <c r="D185" s="788"/>
      <c r="E185" s="788"/>
      <c r="F185" s="789"/>
      <c r="G185" s="167"/>
      <c r="H185" s="7"/>
      <c r="I185" s="7"/>
    </row>
    <row r="186" spans="1:9" ht="15.75" x14ac:dyDescent="0.25">
      <c r="A186" s="790">
        <f>D159</f>
        <v>0.26719999999999999</v>
      </c>
      <c r="B186" s="791"/>
      <c r="C186" s="791"/>
      <c r="D186" s="791"/>
      <c r="E186" s="791"/>
      <c r="F186" s="792"/>
      <c r="G186" s="167"/>
      <c r="H186" s="7"/>
      <c r="I186" s="7"/>
    </row>
    <row r="187" spans="1:9" ht="15.75" x14ac:dyDescent="0.25">
      <c r="A187" s="599" t="s">
        <v>30</v>
      </c>
      <c r="B187" s="599" t="s">
        <v>11</v>
      </c>
      <c r="C187" s="341"/>
      <c r="D187" s="599" t="s">
        <v>14</v>
      </c>
      <c r="E187" s="599" t="s">
        <v>15</v>
      </c>
      <c r="F187" s="599" t="s">
        <v>6</v>
      </c>
      <c r="G187" s="167"/>
      <c r="H187" s="7"/>
      <c r="I187" s="7"/>
    </row>
    <row r="188" spans="1:9" ht="3" customHeight="1" x14ac:dyDescent="0.25">
      <c r="A188" s="599"/>
      <c r="B188" s="599"/>
      <c r="C188" s="341"/>
      <c r="D188" s="599"/>
      <c r="E188" s="599"/>
      <c r="F188" s="599"/>
      <c r="G188" s="167"/>
      <c r="H188" s="7"/>
      <c r="I188" s="7"/>
    </row>
    <row r="189" spans="1:9" ht="15.75" x14ac:dyDescent="0.25">
      <c r="A189" s="341">
        <v>1</v>
      </c>
      <c r="B189" s="341">
        <v>2</v>
      </c>
      <c r="C189" s="341"/>
      <c r="D189" s="341">
        <v>3</v>
      </c>
      <c r="E189" s="341">
        <v>7</v>
      </c>
      <c r="F189" s="341" t="s">
        <v>175</v>
      </c>
      <c r="G189" s="167"/>
      <c r="H189" s="7"/>
      <c r="I189" s="7"/>
    </row>
    <row r="190" spans="1:9" ht="17.25" thickBot="1" x14ac:dyDescent="0.3">
      <c r="A190" s="460" t="s">
        <v>338</v>
      </c>
      <c r="B190" s="380" t="s">
        <v>314</v>
      </c>
      <c r="C190" s="380"/>
      <c r="D190" s="482">
        <f>2*A186</f>
        <v>0.53439999999999999</v>
      </c>
      <c r="E190" s="463">
        <v>5000</v>
      </c>
      <c r="F190" s="382">
        <f t="shared" ref="F190:F191" si="10">D190*E190</f>
        <v>2672</v>
      </c>
      <c r="G190" s="167"/>
      <c r="H190" s="7"/>
      <c r="I190" s="7"/>
    </row>
    <row r="191" spans="1:9" ht="17.25" thickBot="1" x14ac:dyDescent="0.3">
      <c r="A191" s="524" t="s">
        <v>339</v>
      </c>
      <c r="B191" s="380" t="s">
        <v>314</v>
      </c>
      <c r="C191" s="380"/>
      <c r="D191" s="482">
        <f>3*A186</f>
        <v>0.80159999999999998</v>
      </c>
      <c r="E191" s="463">
        <v>20000</v>
      </c>
      <c r="F191" s="382">
        <f t="shared" si="10"/>
        <v>16032</v>
      </c>
      <c r="G191" s="167"/>
      <c r="H191" s="7"/>
      <c r="I191" s="7"/>
    </row>
    <row r="192" spans="1:9" ht="16.5" x14ac:dyDescent="0.25">
      <c r="A192" s="434" t="s">
        <v>261</v>
      </c>
      <c r="B192" s="83" t="s">
        <v>84</v>
      </c>
      <c r="C192" s="341"/>
      <c r="D192" s="462">
        <f>7*A186</f>
        <v>1.8704000000000001</v>
      </c>
      <c r="E192" s="438">
        <v>17285.71</v>
      </c>
      <c r="F192" s="344">
        <f>D192*E192+0.01</f>
        <v>32331.201983999999</v>
      </c>
      <c r="G192" s="167"/>
      <c r="H192" s="7"/>
      <c r="I192" s="7"/>
    </row>
    <row r="193" spans="1:9" ht="16.5" x14ac:dyDescent="0.25">
      <c r="A193" s="434" t="s">
        <v>262</v>
      </c>
      <c r="B193" s="83" t="s">
        <v>84</v>
      </c>
      <c r="C193" s="341"/>
      <c r="D193" s="462">
        <f>5*A186</f>
        <v>1.3359999999999999</v>
      </c>
      <c r="E193" s="438">
        <v>1500</v>
      </c>
      <c r="F193" s="344">
        <f>D193*E193</f>
        <v>2003.9999999999998</v>
      </c>
      <c r="G193" s="167"/>
      <c r="H193" s="7"/>
      <c r="I193" s="7"/>
    </row>
    <row r="194" spans="1:9" ht="16.5" x14ac:dyDescent="0.25">
      <c r="A194" s="434" t="s">
        <v>263</v>
      </c>
      <c r="B194" s="83" t="s">
        <v>84</v>
      </c>
      <c r="C194" s="341"/>
      <c r="D194" s="462">
        <f>5*A186</f>
        <v>1.3359999999999999</v>
      </c>
      <c r="E194" s="438">
        <v>4500</v>
      </c>
      <c r="F194" s="344">
        <f t="shared" ref="F194:F262" si="11">D194*E194</f>
        <v>6011.9999999999991</v>
      </c>
      <c r="G194" s="167"/>
      <c r="H194" s="7"/>
      <c r="I194" s="7"/>
    </row>
    <row r="195" spans="1:9" ht="16.5" x14ac:dyDescent="0.25">
      <c r="A195" s="434" t="s">
        <v>264</v>
      </c>
      <c r="B195" s="83" t="s">
        <v>84</v>
      </c>
      <c r="C195" s="341"/>
      <c r="D195" s="462">
        <f>2*A186</f>
        <v>0.53439999999999999</v>
      </c>
      <c r="E195" s="438">
        <v>13000</v>
      </c>
      <c r="F195" s="344">
        <f t="shared" ref="F195" si="12">D195*E195</f>
        <v>6947.2</v>
      </c>
      <c r="G195" s="167"/>
      <c r="H195" s="7"/>
      <c r="I195" s="7"/>
    </row>
    <row r="196" spans="1:9" ht="16.5" x14ac:dyDescent="0.25">
      <c r="A196" s="435" t="s">
        <v>265</v>
      </c>
      <c r="B196" s="83" t="s">
        <v>84</v>
      </c>
      <c r="C196" s="341"/>
      <c r="D196" s="462">
        <f>7*A186</f>
        <v>1.8704000000000001</v>
      </c>
      <c r="E196" s="439">
        <v>1000</v>
      </c>
      <c r="F196" s="344">
        <f t="shared" si="11"/>
        <v>1870.4</v>
      </c>
      <c r="G196" s="167"/>
      <c r="H196" s="7"/>
      <c r="I196" s="7"/>
    </row>
    <row r="197" spans="1:9" ht="16.5" x14ac:dyDescent="0.25">
      <c r="A197" s="435" t="s">
        <v>266</v>
      </c>
      <c r="B197" s="83" t="s">
        <v>84</v>
      </c>
      <c r="C197" s="341"/>
      <c r="D197" s="462">
        <f>5*A186</f>
        <v>1.3359999999999999</v>
      </c>
      <c r="E197" s="439">
        <v>2100</v>
      </c>
      <c r="F197" s="344">
        <f t="shared" si="11"/>
        <v>2805.6</v>
      </c>
      <c r="G197" s="167"/>
      <c r="H197" s="7"/>
      <c r="I197" s="7"/>
    </row>
    <row r="198" spans="1:9" ht="16.5" x14ac:dyDescent="0.25">
      <c r="A198" s="434" t="s">
        <v>267</v>
      </c>
      <c r="B198" s="83" t="s">
        <v>84</v>
      </c>
      <c r="C198" s="341"/>
      <c r="D198" s="462">
        <f>4*A186</f>
        <v>1.0688</v>
      </c>
      <c r="E198" s="438">
        <v>500</v>
      </c>
      <c r="F198" s="344">
        <f t="shared" si="11"/>
        <v>534.4</v>
      </c>
      <c r="G198" s="167"/>
      <c r="H198" s="7"/>
      <c r="I198" s="7"/>
    </row>
    <row r="199" spans="1:9" ht="16.5" x14ac:dyDescent="0.25">
      <c r="A199" s="434" t="s">
        <v>268</v>
      </c>
      <c r="B199" s="83" t="s">
        <v>84</v>
      </c>
      <c r="C199" s="341"/>
      <c r="D199" s="462">
        <f>100*A186</f>
        <v>26.72</v>
      </c>
      <c r="E199" s="438">
        <v>100</v>
      </c>
      <c r="F199" s="344">
        <f t="shared" si="11"/>
        <v>2672</v>
      </c>
      <c r="G199" s="167"/>
      <c r="H199" s="7"/>
      <c r="I199" s="7"/>
    </row>
    <row r="200" spans="1:9" ht="16.5" x14ac:dyDescent="0.25">
      <c r="A200" s="434" t="s">
        <v>207</v>
      </c>
      <c r="B200" s="83" t="s">
        <v>84</v>
      </c>
      <c r="C200" s="341"/>
      <c r="D200" s="462">
        <f>15*A186</f>
        <v>4.008</v>
      </c>
      <c r="E200" s="438">
        <v>250</v>
      </c>
      <c r="F200" s="344">
        <f t="shared" si="11"/>
        <v>1002</v>
      </c>
      <c r="G200" s="167"/>
      <c r="H200" s="7"/>
      <c r="I200" s="7"/>
    </row>
    <row r="201" spans="1:9" ht="16.5" x14ac:dyDescent="0.25">
      <c r="A201" s="434" t="s">
        <v>206</v>
      </c>
      <c r="B201" s="83" t="s">
        <v>84</v>
      </c>
      <c r="C201" s="341"/>
      <c r="D201" s="462">
        <f>100*A186</f>
        <v>26.72</v>
      </c>
      <c r="E201" s="438">
        <v>25</v>
      </c>
      <c r="F201" s="344">
        <f t="shared" si="11"/>
        <v>668</v>
      </c>
      <c r="G201" s="167"/>
      <c r="H201" s="7"/>
      <c r="I201" s="7"/>
    </row>
    <row r="202" spans="1:9" ht="16.5" x14ac:dyDescent="0.25">
      <c r="A202" s="434" t="s">
        <v>269</v>
      </c>
      <c r="B202" s="83" t="s">
        <v>84</v>
      </c>
      <c r="C202" s="341"/>
      <c r="D202" s="462">
        <f>40*A186</f>
        <v>10.687999999999999</v>
      </c>
      <c r="E202" s="438">
        <v>40</v>
      </c>
      <c r="F202" s="344">
        <f t="shared" si="11"/>
        <v>427.52</v>
      </c>
      <c r="G202" s="167"/>
      <c r="H202" s="7"/>
      <c r="I202" s="7"/>
    </row>
    <row r="203" spans="1:9" ht="16.5" x14ac:dyDescent="0.25">
      <c r="A203" s="434" t="s">
        <v>270</v>
      </c>
      <c r="B203" s="83" t="s">
        <v>84</v>
      </c>
      <c r="C203" s="341"/>
      <c r="D203" s="462">
        <f>20*A186</f>
        <v>5.3439999999999994</v>
      </c>
      <c r="E203" s="438">
        <v>1000</v>
      </c>
      <c r="F203" s="344">
        <f t="shared" si="11"/>
        <v>5343.9999999999991</v>
      </c>
      <c r="G203" s="167"/>
      <c r="H203" s="7"/>
      <c r="I203" s="7"/>
    </row>
    <row r="204" spans="1:9" ht="16.5" x14ac:dyDescent="0.25">
      <c r="A204" s="435" t="s">
        <v>271</v>
      </c>
      <c r="B204" s="83" t="s">
        <v>84</v>
      </c>
      <c r="C204" s="341"/>
      <c r="D204" s="462">
        <f>30*A186</f>
        <v>8.016</v>
      </c>
      <c r="E204" s="438">
        <v>1300</v>
      </c>
      <c r="F204" s="344">
        <f t="shared" ref="F204:F205" si="13">D204*E204</f>
        <v>10420.799999999999</v>
      </c>
      <c r="G204" s="167"/>
      <c r="H204" s="7"/>
      <c r="I204" s="7"/>
    </row>
    <row r="205" spans="1:9" ht="16.5" x14ac:dyDescent="0.25">
      <c r="A205" s="435" t="s">
        <v>275</v>
      </c>
      <c r="B205" s="83" t="s">
        <v>84</v>
      </c>
      <c r="C205" s="341"/>
      <c r="D205" s="462">
        <f>A186*20</f>
        <v>5.3439999999999994</v>
      </c>
      <c r="E205" s="438">
        <v>300</v>
      </c>
      <c r="F205" s="344">
        <f t="shared" si="13"/>
        <v>1603.1999999999998</v>
      </c>
      <c r="G205" s="167"/>
      <c r="H205" s="7"/>
      <c r="I205" s="7"/>
    </row>
    <row r="206" spans="1:9" ht="16.5" x14ac:dyDescent="0.25">
      <c r="A206" s="435" t="s">
        <v>276</v>
      </c>
      <c r="B206" s="83" t="s">
        <v>84</v>
      </c>
      <c r="C206" s="341"/>
      <c r="D206" s="462">
        <f>5*A186</f>
        <v>1.3359999999999999</v>
      </c>
      <c r="E206" s="438">
        <v>3500</v>
      </c>
      <c r="F206" s="344">
        <f t="shared" si="11"/>
        <v>4675.9999999999991</v>
      </c>
      <c r="G206" s="167"/>
      <c r="H206" s="7"/>
      <c r="I206" s="7"/>
    </row>
    <row r="207" spans="1:9" ht="16.5" x14ac:dyDescent="0.25">
      <c r="A207" s="435" t="s">
        <v>277</v>
      </c>
      <c r="B207" s="83" t="s">
        <v>84</v>
      </c>
      <c r="C207" s="341"/>
      <c r="D207" s="462">
        <f>20*A186</f>
        <v>5.3439999999999994</v>
      </c>
      <c r="E207" s="438">
        <v>811</v>
      </c>
      <c r="F207" s="344">
        <f t="shared" si="11"/>
        <v>4333.9839999999995</v>
      </c>
      <c r="G207" s="167"/>
      <c r="H207" s="7"/>
      <c r="I207" s="7"/>
    </row>
    <row r="208" spans="1:9" ht="16.5" x14ac:dyDescent="0.25">
      <c r="A208" s="435" t="s">
        <v>278</v>
      </c>
      <c r="B208" s="83" t="s">
        <v>84</v>
      </c>
      <c r="C208" s="341"/>
      <c r="D208" s="462">
        <f>50*A186</f>
        <v>13.36</v>
      </c>
      <c r="E208" s="438">
        <v>100</v>
      </c>
      <c r="F208" s="344">
        <f t="shared" si="11"/>
        <v>1336</v>
      </c>
      <c r="G208" s="167"/>
      <c r="H208" s="7"/>
      <c r="I208" s="7"/>
    </row>
    <row r="209" spans="1:9" ht="16.5" x14ac:dyDescent="0.25">
      <c r="A209" s="435" t="s">
        <v>279</v>
      </c>
      <c r="B209" s="83" t="s">
        <v>84</v>
      </c>
      <c r="C209" s="341"/>
      <c r="D209" s="462">
        <f>5*A186</f>
        <v>1.3359999999999999</v>
      </c>
      <c r="E209" s="438">
        <v>301</v>
      </c>
      <c r="F209" s="344">
        <f t="shared" si="11"/>
        <v>402.13599999999997</v>
      </c>
      <c r="G209" s="167"/>
      <c r="H209" s="7"/>
      <c r="I209" s="7"/>
    </row>
    <row r="210" spans="1:9" ht="16.5" x14ac:dyDescent="0.25">
      <c r="A210" s="435" t="s">
        <v>280</v>
      </c>
      <c r="B210" s="83" t="s">
        <v>84</v>
      </c>
      <c r="C210" s="341"/>
      <c r="D210" s="462">
        <f>30*A186</f>
        <v>8.016</v>
      </c>
      <c r="E210" s="438">
        <v>250</v>
      </c>
      <c r="F210" s="344">
        <f t="shared" si="11"/>
        <v>2004</v>
      </c>
      <c r="G210" s="167"/>
      <c r="H210" s="7"/>
      <c r="I210" s="7"/>
    </row>
    <row r="211" spans="1:9" ht="16.5" x14ac:dyDescent="0.25">
      <c r="A211" s="435" t="s">
        <v>281</v>
      </c>
      <c r="B211" s="83" t="s">
        <v>84</v>
      </c>
      <c r="C211" s="341"/>
      <c r="D211" s="462">
        <f>10*A186</f>
        <v>2.6719999999999997</v>
      </c>
      <c r="E211" s="438">
        <v>401</v>
      </c>
      <c r="F211" s="344">
        <f t="shared" si="11"/>
        <v>1071.472</v>
      </c>
      <c r="G211" s="167"/>
      <c r="H211" s="7"/>
      <c r="I211" s="7"/>
    </row>
    <row r="212" spans="1:9" ht="16.5" x14ac:dyDescent="0.25">
      <c r="A212" s="435" t="s">
        <v>282</v>
      </c>
      <c r="B212" s="83" t="s">
        <v>84</v>
      </c>
      <c r="C212" s="341"/>
      <c r="D212" s="462">
        <f>40*A186</f>
        <v>10.687999999999999</v>
      </c>
      <c r="E212" s="438">
        <v>50</v>
      </c>
      <c r="F212" s="344">
        <f t="shared" si="11"/>
        <v>534.4</v>
      </c>
      <c r="G212" s="167"/>
      <c r="H212" s="7"/>
      <c r="I212" s="7"/>
    </row>
    <row r="213" spans="1:9" ht="16.5" x14ac:dyDescent="0.25">
      <c r="A213" s="435" t="s">
        <v>283</v>
      </c>
      <c r="B213" s="83" t="s">
        <v>84</v>
      </c>
      <c r="C213" s="341"/>
      <c r="D213" s="462">
        <f>100*A186</f>
        <v>26.72</v>
      </c>
      <c r="E213" s="438">
        <v>30</v>
      </c>
      <c r="F213" s="344">
        <f t="shared" si="11"/>
        <v>801.59999999999991</v>
      </c>
      <c r="G213" s="167"/>
      <c r="H213" s="7"/>
      <c r="I213" s="7"/>
    </row>
    <row r="214" spans="1:9" ht="16.5" x14ac:dyDescent="0.25">
      <c r="A214" s="435" t="s">
        <v>284</v>
      </c>
      <c r="B214" s="83" t="s">
        <v>84</v>
      </c>
      <c r="C214" s="341"/>
      <c r="D214" s="462">
        <f>30*A186</f>
        <v>8.016</v>
      </c>
      <c r="E214" s="438">
        <v>300</v>
      </c>
      <c r="F214" s="344">
        <f t="shared" si="11"/>
        <v>2404.8000000000002</v>
      </c>
      <c r="G214" s="167"/>
      <c r="H214" s="7"/>
      <c r="I214" s="7"/>
    </row>
    <row r="215" spans="1:9" ht="16.5" x14ac:dyDescent="0.25">
      <c r="A215" s="435" t="s">
        <v>285</v>
      </c>
      <c r="B215" s="83" t="s">
        <v>84</v>
      </c>
      <c r="C215" s="341"/>
      <c r="D215" s="462">
        <f>10*A186</f>
        <v>2.6719999999999997</v>
      </c>
      <c r="E215" s="438">
        <v>210</v>
      </c>
      <c r="F215" s="344">
        <f t="shared" si="11"/>
        <v>561.11999999999989</v>
      </c>
      <c r="G215" s="167"/>
      <c r="H215" s="7"/>
      <c r="I215" s="7"/>
    </row>
    <row r="216" spans="1:9" ht="16.5" x14ac:dyDescent="0.25">
      <c r="A216" s="435" t="s">
        <v>286</v>
      </c>
      <c r="B216" s="83" t="s">
        <v>84</v>
      </c>
      <c r="C216" s="341"/>
      <c r="D216" s="462">
        <f>10*A186</f>
        <v>2.6719999999999997</v>
      </c>
      <c r="E216" s="438">
        <v>150</v>
      </c>
      <c r="F216" s="344">
        <f t="shared" si="11"/>
        <v>400.79999999999995</v>
      </c>
      <c r="G216" s="167"/>
      <c r="H216" s="7"/>
      <c r="I216" s="7"/>
    </row>
    <row r="217" spans="1:9" ht="16.5" x14ac:dyDescent="0.25">
      <c r="A217" s="435" t="s">
        <v>287</v>
      </c>
      <c r="B217" s="83" t="s">
        <v>84</v>
      </c>
      <c r="C217" s="341"/>
      <c r="D217" s="462">
        <f>100*A186</f>
        <v>26.72</v>
      </c>
      <c r="E217" s="438">
        <v>50</v>
      </c>
      <c r="F217" s="344">
        <f t="shared" si="11"/>
        <v>1336</v>
      </c>
      <c r="G217" s="167"/>
      <c r="H217" s="7"/>
      <c r="I217" s="7"/>
    </row>
    <row r="218" spans="1:9" ht="16.5" x14ac:dyDescent="0.25">
      <c r="A218" s="435" t="s">
        <v>288</v>
      </c>
      <c r="B218" s="83" t="s">
        <v>84</v>
      </c>
      <c r="C218" s="341"/>
      <c r="D218" s="462">
        <f>100*A186</f>
        <v>26.72</v>
      </c>
      <c r="E218" s="438">
        <v>30</v>
      </c>
      <c r="F218" s="344">
        <f t="shared" si="11"/>
        <v>801.59999999999991</v>
      </c>
      <c r="G218" s="167"/>
      <c r="H218" s="7"/>
      <c r="I218" s="7"/>
    </row>
    <row r="219" spans="1:9" ht="16.5" x14ac:dyDescent="0.25">
      <c r="A219" s="435" t="s">
        <v>289</v>
      </c>
      <c r="B219" s="83" t="s">
        <v>84</v>
      </c>
      <c r="C219" s="341"/>
      <c r="D219" s="462">
        <f>100*A186</f>
        <v>26.72</v>
      </c>
      <c r="E219" s="438">
        <v>100</v>
      </c>
      <c r="F219" s="344">
        <f t="shared" si="11"/>
        <v>2672</v>
      </c>
      <c r="G219" s="167"/>
      <c r="H219" s="7"/>
      <c r="I219" s="7"/>
    </row>
    <row r="220" spans="1:9" ht="16.5" x14ac:dyDescent="0.25">
      <c r="A220" s="435" t="s">
        <v>290</v>
      </c>
      <c r="B220" s="83" t="s">
        <v>84</v>
      </c>
      <c r="C220" s="341"/>
      <c r="D220" s="462">
        <f>50*A186</f>
        <v>13.36</v>
      </c>
      <c r="E220" s="438">
        <v>40</v>
      </c>
      <c r="F220" s="344">
        <f t="shared" si="11"/>
        <v>534.4</v>
      </c>
      <c r="G220" s="167"/>
      <c r="H220" s="7"/>
      <c r="I220" s="7"/>
    </row>
    <row r="221" spans="1:9" ht="16.5" x14ac:dyDescent="0.25">
      <c r="A221" s="435" t="s">
        <v>291</v>
      </c>
      <c r="B221" s="83" t="s">
        <v>84</v>
      </c>
      <c r="C221" s="341"/>
      <c r="D221" s="462">
        <f>200*A186</f>
        <v>53.44</v>
      </c>
      <c r="E221" s="438">
        <v>80</v>
      </c>
      <c r="F221" s="344">
        <f t="shared" si="11"/>
        <v>4275.2</v>
      </c>
      <c r="G221" s="167"/>
      <c r="H221" s="7"/>
      <c r="I221" s="7"/>
    </row>
    <row r="222" spans="1:9" ht="16.5" x14ac:dyDescent="0.25">
      <c r="A222" s="435" t="s">
        <v>292</v>
      </c>
      <c r="B222" s="83" t="s">
        <v>84</v>
      </c>
      <c r="C222" s="341"/>
      <c r="D222" s="462">
        <f>100*A186</f>
        <v>26.72</v>
      </c>
      <c r="E222" s="438">
        <v>300</v>
      </c>
      <c r="F222" s="344">
        <f t="shared" si="11"/>
        <v>8016</v>
      </c>
      <c r="G222" s="167"/>
      <c r="H222" s="7"/>
      <c r="I222" s="7"/>
    </row>
    <row r="223" spans="1:9" ht="16.5" x14ac:dyDescent="0.25">
      <c r="A223" s="435" t="s">
        <v>293</v>
      </c>
      <c r="B223" s="83" t="s">
        <v>84</v>
      </c>
      <c r="C223" s="341"/>
      <c r="D223" s="462">
        <f>10*A186</f>
        <v>2.6719999999999997</v>
      </c>
      <c r="E223" s="438">
        <v>400</v>
      </c>
      <c r="F223" s="344">
        <f t="shared" si="11"/>
        <v>1068.8</v>
      </c>
      <c r="G223" s="167"/>
      <c r="H223" s="7"/>
      <c r="I223" s="7"/>
    </row>
    <row r="224" spans="1:9" ht="16.5" x14ac:dyDescent="0.25">
      <c r="A224" s="435" t="s">
        <v>274</v>
      </c>
      <c r="B224" s="83" t="s">
        <v>84</v>
      </c>
      <c r="C224" s="341"/>
      <c r="D224" s="462">
        <f>20*A186</f>
        <v>5.3439999999999994</v>
      </c>
      <c r="E224" s="438">
        <v>400</v>
      </c>
      <c r="F224" s="344">
        <f t="shared" si="11"/>
        <v>2137.6</v>
      </c>
      <c r="G224" s="167"/>
      <c r="H224" s="7"/>
      <c r="I224" s="7"/>
    </row>
    <row r="225" spans="1:9" ht="16.5" x14ac:dyDescent="0.25">
      <c r="A225" s="435" t="s">
        <v>295</v>
      </c>
      <c r="B225" s="83" t="s">
        <v>84</v>
      </c>
      <c r="C225" s="341"/>
      <c r="D225" s="462">
        <f>2600*A186</f>
        <v>694.72</v>
      </c>
      <c r="E225" s="438">
        <v>50</v>
      </c>
      <c r="F225" s="344">
        <f t="shared" si="11"/>
        <v>34736</v>
      </c>
      <c r="G225" s="167"/>
      <c r="H225" s="7"/>
      <c r="I225" s="7"/>
    </row>
    <row r="226" spans="1:9" ht="16.5" hidden="1" x14ac:dyDescent="0.25">
      <c r="A226" s="461"/>
      <c r="B226" s="83"/>
      <c r="C226" s="341"/>
      <c r="D226" s="436"/>
      <c r="E226" s="462"/>
      <c r="F226" s="344"/>
      <c r="G226" s="167"/>
      <c r="H226" s="7"/>
      <c r="I226" s="7"/>
    </row>
    <row r="227" spans="1:9" ht="16.5" hidden="1" x14ac:dyDescent="0.25">
      <c r="A227" s="461"/>
      <c r="B227" s="83"/>
      <c r="C227" s="341"/>
      <c r="D227" s="462"/>
      <c r="E227" s="462"/>
      <c r="F227" s="344"/>
      <c r="G227" s="167"/>
      <c r="H227" s="7"/>
      <c r="I227" s="7"/>
    </row>
    <row r="228" spans="1:9" ht="16.5" hidden="1" x14ac:dyDescent="0.25">
      <c r="A228" s="461"/>
      <c r="B228" s="83"/>
      <c r="C228" s="341"/>
      <c r="D228" s="462"/>
      <c r="E228" s="462"/>
      <c r="F228" s="344"/>
      <c r="G228" s="167"/>
      <c r="H228" s="7"/>
      <c r="I228" s="7"/>
    </row>
    <row r="229" spans="1:9" ht="16.5" hidden="1" x14ac:dyDescent="0.25">
      <c r="A229" s="461"/>
      <c r="B229" s="83"/>
      <c r="C229" s="341"/>
      <c r="D229" s="462"/>
      <c r="E229" s="462"/>
      <c r="F229" s="344"/>
      <c r="G229" s="167"/>
      <c r="H229" s="7"/>
      <c r="I229" s="7"/>
    </row>
    <row r="230" spans="1:9" ht="16.5" hidden="1" x14ac:dyDescent="0.25">
      <c r="A230" s="461"/>
      <c r="B230" s="83"/>
      <c r="C230" s="341"/>
      <c r="D230" s="462"/>
      <c r="E230" s="462"/>
      <c r="F230" s="344"/>
      <c r="G230" s="167"/>
      <c r="H230" s="7"/>
      <c r="I230" s="7"/>
    </row>
    <row r="231" spans="1:9" ht="16.5" hidden="1" x14ac:dyDescent="0.25">
      <c r="A231" s="461"/>
      <c r="B231" s="83"/>
      <c r="C231" s="341"/>
      <c r="D231" s="462"/>
      <c r="E231" s="462"/>
      <c r="F231" s="344"/>
      <c r="G231" s="167"/>
      <c r="H231" s="7"/>
      <c r="I231" s="7"/>
    </row>
    <row r="232" spans="1:9" ht="16.5" hidden="1" x14ac:dyDescent="0.25">
      <c r="A232" s="461"/>
      <c r="B232" s="83"/>
      <c r="C232" s="341"/>
      <c r="D232" s="462"/>
      <c r="E232" s="462"/>
      <c r="F232" s="344"/>
      <c r="G232" s="167"/>
      <c r="H232" s="7"/>
      <c r="I232" s="7"/>
    </row>
    <row r="233" spans="1:9" ht="16.5" hidden="1" x14ac:dyDescent="0.25">
      <c r="A233" s="461"/>
      <c r="B233" s="83"/>
      <c r="C233" s="341"/>
      <c r="D233" s="462"/>
      <c r="E233" s="462"/>
      <c r="F233" s="344"/>
      <c r="G233" s="167"/>
      <c r="H233" s="7"/>
      <c r="I233" s="7"/>
    </row>
    <row r="234" spans="1:9" ht="16.5" hidden="1" x14ac:dyDescent="0.25">
      <c r="A234" s="461"/>
      <c r="B234" s="83"/>
      <c r="C234" s="341"/>
      <c r="D234" s="462"/>
      <c r="E234" s="462"/>
      <c r="F234" s="344"/>
      <c r="G234" s="167"/>
      <c r="H234" s="7"/>
      <c r="I234" s="7"/>
    </row>
    <row r="235" spans="1:9" ht="15.75" hidden="1" x14ac:dyDescent="0.25">
      <c r="A235" s="125">
        <f ca="1">'патриотика0,3664'!A261</f>
        <v>0</v>
      </c>
      <c r="B235" s="83" t="s">
        <v>84</v>
      </c>
      <c r="C235" s="341"/>
      <c r="D235" s="168">
        <v>0</v>
      </c>
      <c r="E235" s="364"/>
      <c r="F235" s="344">
        <f t="shared" si="11"/>
        <v>0</v>
      </c>
      <c r="G235" s="167"/>
      <c r="H235" s="7"/>
      <c r="I235" s="7"/>
    </row>
    <row r="236" spans="1:9" ht="15.75" hidden="1" x14ac:dyDescent="0.25">
      <c r="A236" s="125">
        <f ca="1">'патриотика0,3664'!A262</f>
        <v>0</v>
      </c>
      <c r="B236" s="83" t="s">
        <v>84</v>
      </c>
      <c r="C236" s="341"/>
      <c r="D236" s="168">
        <v>0</v>
      </c>
      <c r="E236" s="364"/>
      <c r="F236" s="344">
        <f t="shared" si="11"/>
        <v>0</v>
      </c>
      <c r="G236" s="167"/>
      <c r="H236" s="7"/>
      <c r="I236" s="7"/>
    </row>
    <row r="237" spans="1:9" ht="15.75" hidden="1" x14ac:dyDescent="0.25">
      <c r="A237" s="125">
        <f ca="1">'патриотика0,3664'!A263</f>
        <v>0</v>
      </c>
      <c r="B237" s="83" t="s">
        <v>84</v>
      </c>
      <c r="C237" s="341"/>
      <c r="D237" s="168">
        <v>0</v>
      </c>
      <c r="E237" s="364"/>
      <c r="F237" s="344">
        <f t="shared" si="11"/>
        <v>0</v>
      </c>
      <c r="G237" s="167"/>
      <c r="H237" s="7"/>
      <c r="I237" s="7"/>
    </row>
    <row r="238" spans="1:9" ht="15.75" hidden="1" x14ac:dyDescent="0.25">
      <c r="A238" s="125">
        <f ca="1">'патриотика0,3664'!A264</f>
        <v>0</v>
      </c>
      <c r="B238" s="83" t="s">
        <v>84</v>
      </c>
      <c r="C238" s="341"/>
      <c r="D238" s="168">
        <v>0</v>
      </c>
      <c r="E238" s="364"/>
      <c r="F238" s="344">
        <f t="shared" si="11"/>
        <v>0</v>
      </c>
      <c r="G238" s="167"/>
      <c r="H238" s="7"/>
      <c r="I238" s="7"/>
    </row>
    <row r="239" spans="1:9" ht="15.75" hidden="1" x14ac:dyDescent="0.25">
      <c r="A239" s="125">
        <f ca="1">'патриотика0,3664'!A265</f>
        <v>0</v>
      </c>
      <c r="B239" s="83" t="s">
        <v>84</v>
      </c>
      <c r="C239" s="341"/>
      <c r="D239" s="168">
        <v>0</v>
      </c>
      <c r="E239" s="364"/>
      <c r="F239" s="344">
        <f t="shared" si="11"/>
        <v>0</v>
      </c>
      <c r="G239" s="167"/>
      <c r="H239" s="7"/>
      <c r="I239" s="7"/>
    </row>
    <row r="240" spans="1:9" ht="15.75" hidden="1" x14ac:dyDescent="0.25">
      <c r="A240" s="125">
        <f ca="1">'патриотика0,3664'!A266</f>
        <v>0</v>
      </c>
      <c r="B240" s="83" t="s">
        <v>84</v>
      </c>
      <c r="C240" s="341"/>
      <c r="D240" s="168">
        <v>0</v>
      </c>
      <c r="E240" s="364"/>
      <c r="F240" s="344">
        <f t="shared" si="11"/>
        <v>0</v>
      </c>
      <c r="G240" s="167"/>
      <c r="H240" s="7"/>
      <c r="I240" s="7"/>
    </row>
    <row r="241" spans="1:12" ht="15.75" hidden="1" x14ac:dyDescent="0.25">
      <c r="A241" s="125">
        <f ca="1">'патриотика0,3664'!A267</f>
        <v>0</v>
      </c>
      <c r="B241" s="83" t="s">
        <v>84</v>
      </c>
      <c r="C241" s="341"/>
      <c r="D241" s="168">
        <v>0</v>
      </c>
      <c r="E241" s="364"/>
      <c r="F241" s="344">
        <f t="shared" si="11"/>
        <v>0</v>
      </c>
      <c r="G241" s="167"/>
      <c r="H241" s="7"/>
      <c r="I241" s="7"/>
    </row>
    <row r="242" spans="1:12" ht="15.75" hidden="1" x14ac:dyDescent="0.25">
      <c r="A242" s="125">
        <f ca="1">'патриотика0,3664'!A268</f>
        <v>0</v>
      </c>
      <c r="B242" s="83" t="s">
        <v>84</v>
      </c>
      <c r="C242" s="83">
        <v>1</v>
      </c>
      <c r="D242" s="168">
        <v>0</v>
      </c>
      <c r="E242" s="364"/>
      <c r="F242" s="344">
        <f t="shared" si="11"/>
        <v>0</v>
      </c>
      <c r="G242" s="167"/>
      <c r="H242" s="7"/>
      <c r="I242" s="7"/>
      <c r="J242" s="140"/>
      <c r="K242" s="113"/>
      <c r="L242" s="141"/>
    </row>
    <row r="243" spans="1:12" ht="15.75" hidden="1" x14ac:dyDescent="0.25">
      <c r="A243" s="125">
        <f ca="1">'патриотика0,3664'!A269</f>
        <v>0</v>
      </c>
      <c r="B243" s="83" t="s">
        <v>84</v>
      </c>
      <c r="C243" s="83">
        <v>4</v>
      </c>
      <c r="D243" s="168">
        <v>0</v>
      </c>
      <c r="E243" s="364"/>
      <c r="F243" s="344">
        <f t="shared" si="11"/>
        <v>0</v>
      </c>
      <c r="G243" s="167"/>
      <c r="H243" s="7"/>
      <c r="I243" s="7"/>
      <c r="J243" s="140"/>
      <c r="K243" s="113"/>
      <c r="L243" s="141"/>
    </row>
    <row r="244" spans="1:12" ht="15.75" hidden="1" x14ac:dyDescent="0.25">
      <c r="A244" s="125">
        <f ca="1">'патриотика0,3664'!A270</f>
        <v>0</v>
      </c>
      <c r="B244" s="83" t="s">
        <v>84</v>
      </c>
      <c r="C244" s="83">
        <v>4</v>
      </c>
      <c r="D244" s="168">
        <v>0</v>
      </c>
      <c r="E244" s="364"/>
      <c r="F244" s="344">
        <f t="shared" si="11"/>
        <v>0</v>
      </c>
      <c r="G244" s="167"/>
      <c r="H244" s="7"/>
      <c r="I244" s="7"/>
      <c r="J244" s="140"/>
      <c r="K244" s="113"/>
      <c r="L244" s="141"/>
    </row>
    <row r="245" spans="1:12" ht="15.75" hidden="1" x14ac:dyDescent="0.25">
      <c r="A245" s="125">
        <f ca="1">'патриотика0,3664'!A271</f>
        <v>0</v>
      </c>
      <c r="B245" s="83" t="s">
        <v>84</v>
      </c>
      <c r="C245" s="83">
        <v>6</v>
      </c>
      <c r="D245" s="168">
        <v>0</v>
      </c>
      <c r="E245" s="364"/>
      <c r="F245" s="344">
        <f t="shared" si="11"/>
        <v>0</v>
      </c>
      <c r="G245" s="167"/>
      <c r="H245" s="7"/>
      <c r="I245" s="7"/>
      <c r="J245" s="140"/>
      <c r="K245" s="113"/>
      <c r="L245" s="141"/>
    </row>
    <row r="246" spans="1:12" ht="15.75" hidden="1" x14ac:dyDescent="0.25">
      <c r="A246" s="125">
        <f ca="1">'патриотика0,3664'!A272</f>
        <v>0</v>
      </c>
      <c r="B246" s="83" t="s">
        <v>84</v>
      </c>
      <c r="C246" s="83">
        <v>5</v>
      </c>
      <c r="D246" s="168">
        <v>0</v>
      </c>
      <c r="E246" s="364"/>
      <c r="F246" s="344">
        <f t="shared" si="11"/>
        <v>0</v>
      </c>
      <c r="G246" s="167"/>
      <c r="H246" s="7"/>
      <c r="I246" s="7"/>
      <c r="J246" s="140"/>
      <c r="K246" s="113"/>
      <c r="L246" s="141"/>
    </row>
    <row r="247" spans="1:12" ht="15.75" hidden="1" x14ac:dyDescent="0.25">
      <c r="A247" s="125">
        <f ca="1">'патриотика0,3664'!A273</f>
        <v>0</v>
      </c>
      <c r="B247" s="83" t="s">
        <v>84</v>
      </c>
      <c r="C247" s="83">
        <v>1</v>
      </c>
      <c r="D247" s="168">
        <v>0</v>
      </c>
      <c r="E247" s="364"/>
      <c r="F247" s="344">
        <f t="shared" si="11"/>
        <v>0</v>
      </c>
      <c r="G247" s="167"/>
      <c r="H247" s="7"/>
      <c r="I247" s="7"/>
      <c r="J247" s="140"/>
      <c r="K247" s="113"/>
      <c r="L247" s="141"/>
    </row>
    <row r="248" spans="1:12" ht="15.75" hidden="1" x14ac:dyDescent="0.25">
      <c r="A248" s="125">
        <f ca="1">'патриотика0,3664'!A274</f>
        <v>0</v>
      </c>
      <c r="B248" s="83" t="s">
        <v>84</v>
      </c>
      <c r="C248" s="83">
        <v>2</v>
      </c>
      <c r="D248" s="168">
        <v>0</v>
      </c>
      <c r="E248" s="364"/>
      <c r="F248" s="344">
        <f t="shared" si="11"/>
        <v>0</v>
      </c>
      <c r="G248" s="167"/>
      <c r="H248" s="7"/>
      <c r="I248" s="7"/>
      <c r="J248" s="140"/>
      <c r="K248" s="113"/>
      <c r="L248" s="141"/>
    </row>
    <row r="249" spans="1:12" ht="15.75" hidden="1" x14ac:dyDescent="0.25">
      <c r="A249" s="125">
        <f ca="1">'патриотика0,3664'!A275</f>
        <v>0</v>
      </c>
      <c r="B249" s="83" t="s">
        <v>84</v>
      </c>
      <c r="C249" s="83">
        <v>2</v>
      </c>
      <c r="D249" s="168">
        <v>0</v>
      </c>
      <c r="E249" s="364"/>
      <c r="F249" s="344">
        <f t="shared" si="11"/>
        <v>0</v>
      </c>
      <c r="G249" s="167"/>
      <c r="H249" s="7"/>
      <c r="I249" s="7"/>
      <c r="J249" s="140"/>
      <c r="K249" s="113"/>
      <c r="L249" s="141"/>
    </row>
    <row r="250" spans="1:12" ht="15.75" hidden="1" x14ac:dyDescent="0.25">
      <c r="A250" s="125">
        <f ca="1">'патриотика0,3664'!A276</f>
        <v>0</v>
      </c>
      <c r="B250" s="83" t="s">
        <v>84</v>
      </c>
      <c r="C250" s="83">
        <v>3</v>
      </c>
      <c r="D250" s="168">
        <v>0</v>
      </c>
      <c r="E250" s="364"/>
      <c r="F250" s="344">
        <f t="shared" si="11"/>
        <v>0</v>
      </c>
      <c r="G250" s="167"/>
      <c r="H250" s="7"/>
      <c r="I250" s="7"/>
      <c r="J250" s="140"/>
      <c r="K250" s="113"/>
      <c r="L250" s="141"/>
    </row>
    <row r="251" spans="1:12" ht="15.75" hidden="1" x14ac:dyDescent="0.25">
      <c r="A251" s="125">
        <f ca="1">'патриотика0,3664'!A277</f>
        <v>0</v>
      </c>
      <c r="B251" s="83" t="s">
        <v>84</v>
      </c>
      <c r="C251" s="83">
        <v>4</v>
      </c>
      <c r="D251" s="168">
        <v>0</v>
      </c>
      <c r="E251" s="364"/>
      <c r="F251" s="344">
        <f t="shared" si="11"/>
        <v>0</v>
      </c>
      <c r="G251" s="167"/>
      <c r="H251" s="7"/>
      <c r="I251" s="7"/>
      <c r="J251" s="140"/>
      <c r="K251" s="113"/>
      <c r="L251" s="141"/>
    </row>
    <row r="252" spans="1:12" ht="13.9" hidden="1" customHeight="1" x14ac:dyDescent="0.25">
      <c r="A252" s="125">
        <f ca="1">'патриотика0,3664'!A278</f>
        <v>0</v>
      </c>
      <c r="B252" s="83" t="s">
        <v>84</v>
      </c>
      <c r="C252" s="83">
        <v>5</v>
      </c>
      <c r="D252" s="168">
        <v>0</v>
      </c>
      <c r="E252" s="364"/>
      <c r="F252" s="344">
        <f t="shared" si="11"/>
        <v>0</v>
      </c>
      <c r="G252" s="167"/>
      <c r="H252" s="7"/>
      <c r="I252" s="7"/>
      <c r="J252" s="140"/>
      <c r="K252" s="113"/>
      <c r="L252" s="141"/>
    </row>
    <row r="253" spans="1:12" ht="19.899999999999999" hidden="1" customHeight="1" x14ac:dyDescent="0.25">
      <c r="A253" s="125">
        <f ca="1">'патриотика0,3664'!A279</f>
        <v>0</v>
      </c>
      <c r="B253" s="83" t="s">
        <v>84</v>
      </c>
      <c r="C253" s="83">
        <v>6</v>
      </c>
      <c r="D253" s="168">
        <v>0</v>
      </c>
      <c r="E253" s="364"/>
      <c r="F253" s="344">
        <f t="shared" si="11"/>
        <v>0</v>
      </c>
      <c r="G253" s="167"/>
      <c r="H253" s="7"/>
      <c r="I253" s="7"/>
      <c r="J253" s="140"/>
      <c r="K253" s="113"/>
      <c r="L253" s="141"/>
    </row>
    <row r="254" spans="1:12" ht="16.899999999999999" hidden="1" customHeight="1" x14ac:dyDescent="0.25">
      <c r="A254" s="125">
        <f ca="1">'патриотика0,3664'!A280</f>
        <v>0</v>
      </c>
      <c r="B254" s="83" t="s">
        <v>84</v>
      </c>
      <c r="C254" s="83">
        <v>7</v>
      </c>
      <c r="D254" s="168">
        <v>0</v>
      </c>
      <c r="E254" s="364"/>
      <c r="F254" s="344">
        <f t="shared" si="11"/>
        <v>0</v>
      </c>
      <c r="G254" s="167"/>
      <c r="H254" s="7"/>
      <c r="I254" s="7"/>
      <c r="J254" s="140"/>
      <c r="K254" s="113"/>
      <c r="L254" s="141"/>
    </row>
    <row r="255" spans="1:12" ht="15.75" hidden="1" x14ac:dyDescent="0.25">
      <c r="A255" s="125">
        <f ca="1">'патриотика0,3664'!A281</f>
        <v>0</v>
      </c>
      <c r="B255" s="83" t="s">
        <v>84</v>
      </c>
      <c r="C255" s="83">
        <v>8</v>
      </c>
      <c r="D255" s="168">
        <v>0</v>
      </c>
      <c r="E255" s="364"/>
      <c r="F255" s="344">
        <f t="shared" si="11"/>
        <v>0</v>
      </c>
      <c r="G255" s="167"/>
      <c r="H255" s="7"/>
      <c r="I255" s="7"/>
      <c r="J255" s="140"/>
      <c r="K255" s="113"/>
      <c r="L255" s="141"/>
    </row>
    <row r="256" spans="1:12" ht="15.75" hidden="1" x14ac:dyDescent="0.25">
      <c r="A256" s="125">
        <f ca="1">'патриотика0,3664'!A282</f>
        <v>0</v>
      </c>
      <c r="B256" s="83" t="s">
        <v>84</v>
      </c>
      <c r="C256" s="83">
        <v>9</v>
      </c>
      <c r="D256" s="168">
        <v>0</v>
      </c>
      <c r="E256" s="364"/>
      <c r="F256" s="344">
        <f t="shared" si="11"/>
        <v>0</v>
      </c>
      <c r="G256" s="167"/>
      <c r="H256" s="7"/>
      <c r="I256" s="7"/>
      <c r="J256" s="140"/>
      <c r="K256" s="113"/>
      <c r="L256" s="141"/>
    </row>
    <row r="257" spans="1:12" ht="15.75" hidden="1" x14ac:dyDescent="0.25">
      <c r="A257" s="125">
        <f ca="1">'патриотика0,3664'!A283</f>
        <v>0</v>
      </c>
      <c r="B257" s="83" t="s">
        <v>84</v>
      </c>
      <c r="C257" s="83">
        <v>10</v>
      </c>
      <c r="D257" s="168">
        <v>0</v>
      </c>
      <c r="E257" s="364"/>
      <c r="F257" s="344">
        <f t="shared" si="11"/>
        <v>0</v>
      </c>
      <c r="G257" s="167"/>
      <c r="H257" s="7"/>
      <c r="I257" s="7"/>
      <c r="J257" s="140"/>
      <c r="K257" s="113"/>
      <c r="L257" s="141"/>
    </row>
    <row r="258" spans="1:12" ht="15.75" hidden="1" x14ac:dyDescent="0.25">
      <c r="A258" s="125">
        <f ca="1">'патриотика0,3664'!A284</f>
        <v>0</v>
      </c>
      <c r="B258" s="83" t="s">
        <v>84</v>
      </c>
      <c r="C258" s="83">
        <v>11</v>
      </c>
      <c r="D258" s="168">
        <v>0</v>
      </c>
      <c r="E258" s="364"/>
      <c r="F258" s="344">
        <f t="shared" si="11"/>
        <v>0</v>
      </c>
      <c r="G258" s="167"/>
      <c r="H258" s="7"/>
      <c r="I258" s="7"/>
      <c r="J258" s="140"/>
      <c r="K258" s="113"/>
      <c r="L258" s="141"/>
    </row>
    <row r="259" spans="1:12" ht="15.75" hidden="1" x14ac:dyDescent="0.25">
      <c r="A259" s="125">
        <f ca="1">'патриотика0,3664'!A285</f>
        <v>0</v>
      </c>
      <c r="B259" s="83" t="s">
        <v>84</v>
      </c>
      <c r="C259" s="83">
        <v>12</v>
      </c>
      <c r="D259" s="168">
        <v>0</v>
      </c>
      <c r="E259" s="364"/>
      <c r="F259" s="344">
        <f t="shared" si="11"/>
        <v>0</v>
      </c>
      <c r="G259" s="167"/>
      <c r="H259" s="7"/>
      <c r="I259" s="7"/>
      <c r="J259" s="140"/>
      <c r="K259" s="113"/>
      <c r="L259" s="141"/>
    </row>
    <row r="260" spans="1:12" ht="15.75" hidden="1" x14ac:dyDescent="0.25">
      <c r="A260" s="125">
        <f ca="1">'патриотика0,3664'!A286</f>
        <v>0</v>
      </c>
      <c r="B260" s="83" t="s">
        <v>84</v>
      </c>
      <c r="C260" s="83">
        <v>13</v>
      </c>
      <c r="D260" s="168">
        <v>0</v>
      </c>
      <c r="E260" s="364"/>
      <c r="F260" s="344">
        <f t="shared" si="11"/>
        <v>0</v>
      </c>
      <c r="G260" s="167"/>
      <c r="H260" s="7"/>
      <c r="I260" s="7"/>
      <c r="J260" s="140"/>
      <c r="K260" s="113"/>
      <c r="L260" s="141"/>
    </row>
    <row r="261" spans="1:12" ht="15.75" hidden="1" x14ac:dyDescent="0.25">
      <c r="A261" s="125">
        <f ca="1">'патриотика0,3664'!A287</f>
        <v>0</v>
      </c>
      <c r="B261" s="83" t="s">
        <v>84</v>
      </c>
      <c r="C261" s="83">
        <v>14</v>
      </c>
      <c r="D261" s="168">
        <v>0</v>
      </c>
      <c r="E261" s="364"/>
      <c r="F261" s="344">
        <f t="shared" si="11"/>
        <v>0</v>
      </c>
      <c r="G261" s="167"/>
      <c r="H261" s="7"/>
      <c r="I261" s="7"/>
      <c r="J261" s="140"/>
      <c r="K261" s="113"/>
      <c r="L261" s="141"/>
    </row>
    <row r="262" spans="1:12" ht="15.75" hidden="1" x14ac:dyDescent="0.25">
      <c r="A262" s="125">
        <f ca="1">'патриотика0,3664'!A288</f>
        <v>0</v>
      </c>
      <c r="B262" s="83" t="s">
        <v>84</v>
      </c>
      <c r="C262" s="83">
        <v>15</v>
      </c>
      <c r="D262" s="168">
        <v>0</v>
      </c>
      <c r="E262" s="364"/>
      <c r="F262" s="344">
        <f t="shared" si="11"/>
        <v>0</v>
      </c>
      <c r="G262" s="167"/>
      <c r="H262" s="7"/>
      <c r="I262" s="7"/>
      <c r="J262" s="140"/>
      <c r="K262" s="113"/>
      <c r="L262" s="141"/>
    </row>
    <row r="263" spans="1:12" ht="15.75" hidden="1" x14ac:dyDescent="0.25">
      <c r="A263" s="125">
        <f ca="1">'патриотика0,3664'!A289</f>
        <v>0</v>
      </c>
      <c r="B263" s="83" t="s">
        <v>84</v>
      </c>
      <c r="C263" s="83">
        <v>16</v>
      </c>
      <c r="D263" s="168">
        <v>0</v>
      </c>
      <c r="E263" s="364"/>
      <c r="F263" s="344">
        <f t="shared" ref="F263:F326" si="14">D263*E263</f>
        <v>0</v>
      </c>
      <c r="G263" s="167"/>
      <c r="H263" s="7"/>
      <c r="I263" s="7"/>
      <c r="J263" s="140"/>
      <c r="K263" s="113"/>
      <c r="L263" s="141"/>
    </row>
    <row r="264" spans="1:12" ht="15.75" hidden="1" x14ac:dyDescent="0.25">
      <c r="A264" s="125">
        <f ca="1">'патриотика0,3664'!A290</f>
        <v>0</v>
      </c>
      <c r="B264" s="83" t="s">
        <v>84</v>
      </c>
      <c r="C264" s="83">
        <v>17</v>
      </c>
      <c r="D264" s="168">
        <v>0</v>
      </c>
      <c r="E264" s="364"/>
      <c r="F264" s="344">
        <f t="shared" si="14"/>
        <v>0</v>
      </c>
      <c r="G264" s="167"/>
      <c r="H264" s="7"/>
      <c r="I264" s="7"/>
      <c r="J264" s="140"/>
      <c r="K264" s="113"/>
      <c r="L264" s="141"/>
    </row>
    <row r="265" spans="1:12" ht="15.75" hidden="1" x14ac:dyDescent="0.25">
      <c r="A265" s="125">
        <f ca="1">'патриотика0,3664'!A291</f>
        <v>0</v>
      </c>
      <c r="B265" s="83" t="s">
        <v>84</v>
      </c>
      <c r="C265" s="83">
        <v>18</v>
      </c>
      <c r="D265" s="168">
        <v>0</v>
      </c>
      <c r="E265" s="364"/>
      <c r="F265" s="344">
        <f t="shared" si="14"/>
        <v>0</v>
      </c>
      <c r="G265" s="167"/>
      <c r="H265" s="7"/>
      <c r="I265" s="7"/>
      <c r="J265" s="140"/>
      <c r="K265" s="113"/>
      <c r="L265" s="141"/>
    </row>
    <row r="266" spans="1:12" ht="15.75" hidden="1" x14ac:dyDescent="0.25">
      <c r="A266" s="125">
        <f ca="1">'патриотика0,3664'!A292</f>
        <v>0</v>
      </c>
      <c r="B266" s="83" t="s">
        <v>84</v>
      </c>
      <c r="C266" s="83">
        <v>19</v>
      </c>
      <c r="D266" s="168">
        <v>0</v>
      </c>
      <c r="E266" s="364"/>
      <c r="F266" s="344">
        <f t="shared" si="14"/>
        <v>0</v>
      </c>
      <c r="G266" s="167"/>
      <c r="H266" s="7"/>
      <c r="I266" s="7"/>
      <c r="J266" s="140"/>
      <c r="K266" s="113"/>
      <c r="L266" s="141"/>
    </row>
    <row r="267" spans="1:12" ht="15.75" hidden="1" x14ac:dyDescent="0.25">
      <c r="A267" s="125">
        <f ca="1">'патриотика0,3664'!A293</f>
        <v>0</v>
      </c>
      <c r="B267" s="83" t="s">
        <v>84</v>
      </c>
      <c r="C267" s="83">
        <v>20</v>
      </c>
      <c r="D267" s="168">
        <v>0</v>
      </c>
      <c r="E267" s="364"/>
      <c r="F267" s="344">
        <f t="shared" si="14"/>
        <v>0</v>
      </c>
      <c r="G267" s="167"/>
      <c r="H267" s="7"/>
      <c r="I267" s="7"/>
      <c r="J267" s="140"/>
      <c r="K267" s="113"/>
      <c r="L267" s="141"/>
    </row>
    <row r="268" spans="1:12" ht="15.75" hidden="1" x14ac:dyDescent="0.25">
      <c r="A268" s="125">
        <f ca="1">'патриотика0,3664'!A294</f>
        <v>0</v>
      </c>
      <c r="B268" s="83" t="s">
        <v>84</v>
      </c>
      <c r="C268" s="83">
        <v>21</v>
      </c>
      <c r="D268" s="168">
        <v>0</v>
      </c>
      <c r="E268" s="364"/>
      <c r="F268" s="344">
        <f t="shared" si="14"/>
        <v>0</v>
      </c>
      <c r="G268" s="167"/>
      <c r="H268" s="7"/>
      <c r="I268" s="7"/>
      <c r="J268" s="140"/>
      <c r="K268" s="113"/>
      <c r="L268" s="141"/>
    </row>
    <row r="269" spans="1:12" ht="15.75" hidden="1" x14ac:dyDescent="0.25">
      <c r="A269" s="125">
        <f ca="1">'патриотика0,3664'!A295</f>
        <v>0</v>
      </c>
      <c r="B269" s="83" t="s">
        <v>84</v>
      </c>
      <c r="C269" s="83">
        <v>22</v>
      </c>
      <c r="D269" s="168">
        <v>0</v>
      </c>
      <c r="E269" s="364"/>
      <c r="F269" s="344">
        <f t="shared" si="14"/>
        <v>0</v>
      </c>
      <c r="G269" s="167"/>
      <c r="H269" s="7"/>
      <c r="I269" s="7"/>
      <c r="J269" s="140"/>
      <c r="K269" s="113"/>
      <c r="L269" s="141"/>
    </row>
    <row r="270" spans="1:12" ht="15.75" hidden="1" x14ac:dyDescent="0.25">
      <c r="A270" s="125">
        <f ca="1">'патриотика0,3664'!A296</f>
        <v>0</v>
      </c>
      <c r="B270" s="83" t="s">
        <v>84</v>
      </c>
      <c r="C270" s="83">
        <v>23</v>
      </c>
      <c r="D270" s="168">
        <v>0</v>
      </c>
      <c r="E270" s="364"/>
      <c r="F270" s="344">
        <f t="shared" si="14"/>
        <v>0</v>
      </c>
      <c r="G270" s="167"/>
      <c r="H270" s="7"/>
      <c r="I270" s="7"/>
      <c r="J270" s="140"/>
      <c r="K270" s="113"/>
      <c r="L270" s="141"/>
    </row>
    <row r="271" spans="1:12" ht="15.75" hidden="1" x14ac:dyDescent="0.25">
      <c r="A271" s="125">
        <f ca="1">'патриотика0,3664'!A297</f>
        <v>0</v>
      </c>
      <c r="B271" s="83" t="s">
        <v>84</v>
      </c>
      <c r="C271" s="83">
        <v>24</v>
      </c>
      <c r="D271" s="168">
        <v>0</v>
      </c>
      <c r="E271" s="364"/>
      <c r="F271" s="344">
        <f t="shared" si="14"/>
        <v>0</v>
      </c>
      <c r="G271" s="167"/>
      <c r="H271" s="7"/>
      <c r="I271" s="7"/>
      <c r="J271" s="140"/>
      <c r="K271" s="113"/>
      <c r="L271" s="141"/>
    </row>
    <row r="272" spans="1:12" ht="15.75" hidden="1" x14ac:dyDescent="0.25">
      <c r="A272" s="125">
        <f ca="1">'патриотика0,3664'!A298</f>
        <v>0</v>
      </c>
      <c r="B272" s="83" t="s">
        <v>84</v>
      </c>
      <c r="C272" s="83">
        <v>25</v>
      </c>
      <c r="D272" s="168">
        <v>0</v>
      </c>
      <c r="E272" s="364"/>
      <c r="F272" s="344">
        <f t="shared" si="14"/>
        <v>0</v>
      </c>
      <c r="G272" s="167"/>
      <c r="H272" s="7"/>
      <c r="I272" s="7"/>
      <c r="J272" s="140"/>
      <c r="K272" s="113"/>
      <c r="L272" s="141"/>
    </row>
    <row r="273" spans="1:12" ht="15.75" hidden="1" x14ac:dyDescent="0.25">
      <c r="A273" s="125">
        <f ca="1">'патриотика0,3664'!A299</f>
        <v>0</v>
      </c>
      <c r="B273" s="83" t="s">
        <v>84</v>
      </c>
      <c r="C273" s="83">
        <v>26</v>
      </c>
      <c r="D273" s="168">
        <v>0</v>
      </c>
      <c r="E273" s="364"/>
      <c r="F273" s="344">
        <f t="shared" si="14"/>
        <v>0</v>
      </c>
      <c r="G273" s="167"/>
      <c r="H273" s="7"/>
      <c r="I273" s="7"/>
      <c r="J273" s="140"/>
      <c r="K273" s="113"/>
      <c r="L273" s="141"/>
    </row>
    <row r="274" spans="1:12" ht="15.75" hidden="1" x14ac:dyDescent="0.25">
      <c r="A274" s="125">
        <f ca="1">'патриотика0,3664'!A300</f>
        <v>0</v>
      </c>
      <c r="B274" s="83" t="s">
        <v>84</v>
      </c>
      <c r="C274" s="83">
        <v>27</v>
      </c>
      <c r="D274" s="168">
        <v>0</v>
      </c>
      <c r="E274" s="364"/>
      <c r="F274" s="344">
        <f t="shared" si="14"/>
        <v>0</v>
      </c>
      <c r="G274" s="167"/>
      <c r="H274" s="7"/>
      <c r="I274" s="7"/>
      <c r="J274" s="140"/>
      <c r="K274" s="113"/>
      <c r="L274" s="141"/>
    </row>
    <row r="275" spans="1:12" ht="15.75" hidden="1" x14ac:dyDescent="0.25">
      <c r="A275" s="125">
        <f ca="1">'патриотика0,3664'!A301</f>
        <v>0</v>
      </c>
      <c r="B275" s="83" t="s">
        <v>84</v>
      </c>
      <c r="C275" s="83">
        <v>28</v>
      </c>
      <c r="D275" s="168">
        <v>0</v>
      </c>
      <c r="E275" s="364"/>
      <c r="F275" s="344">
        <f t="shared" si="14"/>
        <v>0</v>
      </c>
      <c r="G275" s="167"/>
      <c r="H275" s="7"/>
      <c r="I275" s="7"/>
      <c r="J275" s="140"/>
      <c r="K275" s="113"/>
      <c r="L275" s="141"/>
    </row>
    <row r="276" spans="1:12" ht="15.75" hidden="1" x14ac:dyDescent="0.25">
      <c r="A276" s="125">
        <f ca="1">'патриотика0,3664'!A302</f>
        <v>0</v>
      </c>
      <c r="B276" s="83" t="s">
        <v>84</v>
      </c>
      <c r="C276" s="83">
        <v>29</v>
      </c>
      <c r="D276" s="168">
        <v>0</v>
      </c>
      <c r="E276" s="364"/>
      <c r="F276" s="344">
        <f t="shared" si="14"/>
        <v>0</v>
      </c>
      <c r="G276" s="167"/>
      <c r="H276" s="7"/>
      <c r="I276" s="7"/>
      <c r="J276" s="140"/>
      <c r="K276" s="113"/>
      <c r="L276" s="141"/>
    </row>
    <row r="277" spans="1:12" ht="15.75" hidden="1" x14ac:dyDescent="0.25">
      <c r="A277" s="125">
        <f ca="1">'патриотика0,3664'!A303</f>
        <v>0</v>
      </c>
      <c r="B277" s="83" t="s">
        <v>84</v>
      </c>
      <c r="C277" s="83">
        <v>30</v>
      </c>
      <c r="D277" s="168">
        <v>0</v>
      </c>
      <c r="E277" s="364"/>
      <c r="F277" s="344">
        <f t="shared" si="14"/>
        <v>0</v>
      </c>
      <c r="G277" s="167"/>
      <c r="H277" s="7"/>
      <c r="I277" s="7"/>
      <c r="J277" s="140"/>
      <c r="K277" s="113"/>
      <c r="L277" s="141"/>
    </row>
    <row r="278" spans="1:12" ht="15.75" hidden="1" x14ac:dyDescent="0.25">
      <c r="A278" s="125">
        <f ca="1">'патриотика0,3664'!A304</f>
        <v>0</v>
      </c>
      <c r="B278" s="83" t="s">
        <v>84</v>
      </c>
      <c r="C278" s="83">
        <v>31</v>
      </c>
      <c r="D278" s="168">
        <v>0</v>
      </c>
      <c r="E278" s="364"/>
      <c r="F278" s="344">
        <f t="shared" si="14"/>
        <v>0</v>
      </c>
      <c r="G278" s="167"/>
      <c r="H278" s="7"/>
      <c r="I278" s="7"/>
      <c r="J278" s="140"/>
      <c r="K278" s="113"/>
      <c r="L278" s="141"/>
    </row>
    <row r="279" spans="1:12" ht="15.75" hidden="1" x14ac:dyDescent="0.25">
      <c r="A279" s="125">
        <f ca="1">'патриотика0,3664'!A305</f>
        <v>0</v>
      </c>
      <c r="B279" s="83" t="s">
        <v>84</v>
      </c>
      <c r="C279" s="83">
        <v>32</v>
      </c>
      <c r="D279" s="168">
        <v>0</v>
      </c>
      <c r="E279" s="364"/>
      <c r="F279" s="344">
        <f t="shared" si="14"/>
        <v>0</v>
      </c>
      <c r="G279" s="167"/>
      <c r="H279" s="7"/>
      <c r="I279" s="7"/>
      <c r="J279" s="140"/>
      <c r="K279" s="113"/>
      <c r="L279" s="141"/>
    </row>
    <row r="280" spans="1:12" ht="15.75" hidden="1" x14ac:dyDescent="0.25">
      <c r="A280" s="125">
        <f ca="1">'патриотика0,3664'!A306</f>
        <v>0</v>
      </c>
      <c r="B280" s="83" t="s">
        <v>84</v>
      </c>
      <c r="C280" s="83">
        <v>33</v>
      </c>
      <c r="D280" s="168">
        <v>0</v>
      </c>
      <c r="E280" s="364">
        <f>Лист1!H70</f>
        <v>0</v>
      </c>
      <c r="F280" s="344">
        <f t="shared" si="14"/>
        <v>0</v>
      </c>
      <c r="G280" s="167"/>
      <c r="H280" s="7"/>
      <c r="I280" s="7"/>
      <c r="J280" s="140"/>
      <c r="K280" s="113"/>
      <c r="L280" s="141"/>
    </row>
    <row r="281" spans="1:12" ht="15.75" hidden="1" x14ac:dyDescent="0.25">
      <c r="A281" s="125">
        <f ca="1">'патриотика0,3664'!A307</f>
        <v>0</v>
      </c>
      <c r="B281" s="83" t="s">
        <v>84</v>
      </c>
      <c r="C281" s="83">
        <v>34</v>
      </c>
      <c r="D281" s="168">
        <v>0</v>
      </c>
      <c r="E281" s="364">
        <f>Лист1!H71</f>
        <v>0</v>
      </c>
      <c r="F281" s="344">
        <f t="shared" si="14"/>
        <v>0</v>
      </c>
      <c r="G281" s="167"/>
      <c r="H281" s="7"/>
      <c r="I281" s="7"/>
      <c r="J281" s="140"/>
      <c r="K281" s="113"/>
      <c r="L281" s="141"/>
    </row>
    <row r="282" spans="1:12" ht="15.75" hidden="1" x14ac:dyDescent="0.25">
      <c r="A282" s="125">
        <f ca="1">'патриотика0,3664'!A308</f>
        <v>0</v>
      </c>
      <c r="B282" s="83" t="s">
        <v>84</v>
      </c>
      <c r="C282" s="83">
        <v>35</v>
      </c>
      <c r="D282" s="168">
        <v>0</v>
      </c>
      <c r="E282" s="364">
        <f>Лист1!H72</f>
        <v>0</v>
      </c>
      <c r="F282" s="344">
        <f t="shared" si="14"/>
        <v>0</v>
      </c>
      <c r="G282" s="167"/>
      <c r="H282" s="7"/>
      <c r="I282" s="7"/>
      <c r="J282" s="140"/>
      <c r="K282" s="113"/>
      <c r="L282" s="141"/>
    </row>
    <row r="283" spans="1:12" ht="15.75" hidden="1" x14ac:dyDescent="0.25">
      <c r="A283" s="125">
        <f ca="1">'патриотика0,3664'!A309</f>
        <v>0</v>
      </c>
      <c r="B283" s="83" t="s">
        <v>84</v>
      </c>
      <c r="C283" s="83">
        <v>36</v>
      </c>
      <c r="D283" s="168">
        <v>0</v>
      </c>
      <c r="E283" s="364">
        <f>Лист1!H73</f>
        <v>0</v>
      </c>
      <c r="F283" s="344">
        <f t="shared" si="14"/>
        <v>0</v>
      </c>
      <c r="G283" s="167"/>
      <c r="H283" s="7"/>
      <c r="I283" s="7"/>
      <c r="J283" s="140"/>
      <c r="K283" s="113"/>
      <c r="L283" s="141"/>
    </row>
    <row r="284" spans="1:12" ht="15.75" hidden="1" x14ac:dyDescent="0.25">
      <c r="A284" s="125">
        <f ca="1">'патриотика0,3664'!A310</f>
        <v>0</v>
      </c>
      <c r="B284" s="83" t="s">
        <v>84</v>
      </c>
      <c r="C284" s="83">
        <v>37</v>
      </c>
      <c r="D284" s="168">
        <v>0</v>
      </c>
      <c r="E284" s="364">
        <f>Лист1!H74</f>
        <v>0</v>
      </c>
      <c r="F284" s="344">
        <f t="shared" si="14"/>
        <v>0</v>
      </c>
      <c r="G284" s="167"/>
      <c r="H284" s="7"/>
      <c r="I284" s="7"/>
      <c r="J284" s="140"/>
      <c r="K284" s="113"/>
      <c r="L284" s="141"/>
    </row>
    <row r="285" spans="1:12" ht="15.75" hidden="1" x14ac:dyDescent="0.25">
      <c r="A285" s="125">
        <f ca="1">'патриотика0,3664'!A311</f>
        <v>0</v>
      </c>
      <c r="B285" s="83" t="s">
        <v>84</v>
      </c>
      <c r="C285" s="83">
        <v>38</v>
      </c>
      <c r="D285" s="168">
        <v>0</v>
      </c>
      <c r="E285" s="364">
        <f>Лист1!H75</f>
        <v>0</v>
      </c>
      <c r="F285" s="344">
        <f t="shared" si="14"/>
        <v>0</v>
      </c>
      <c r="G285" s="167"/>
      <c r="H285" s="7"/>
      <c r="I285" s="7"/>
      <c r="J285" s="140"/>
      <c r="K285" s="113"/>
      <c r="L285" s="141"/>
    </row>
    <row r="286" spans="1:12" ht="15.75" hidden="1" x14ac:dyDescent="0.25">
      <c r="A286" s="125">
        <f ca="1">'патриотика0,3664'!A312</f>
        <v>0</v>
      </c>
      <c r="B286" s="83" t="s">
        <v>84</v>
      </c>
      <c r="C286" s="83">
        <v>39</v>
      </c>
      <c r="D286" s="168">
        <v>0</v>
      </c>
      <c r="E286" s="364">
        <f>Лист1!H76</f>
        <v>0</v>
      </c>
      <c r="F286" s="344">
        <f t="shared" si="14"/>
        <v>0</v>
      </c>
      <c r="G286" s="167"/>
      <c r="H286" s="7"/>
      <c r="I286" s="7"/>
      <c r="J286" s="140"/>
      <c r="K286" s="113"/>
      <c r="L286" s="141"/>
    </row>
    <row r="287" spans="1:12" ht="15.75" hidden="1" x14ac:dyDescent="0.25">
      <c r="A287" s="125">
        <f ca="1">'патриотика0,3664'!A313</f>
        <v>0</v>
      </c>
      <c r="B287" s="83" t="s">
        <v>84</v>
      </c>
      <c r="C287" s="83">
        <v>40</v>
      </c>
      <c r="D287" s="168">
        <v>0</v>
      </c>
      <c r="E287" s="364">
        <f>Лист1!H77</f>
        <v>0</v>
      </c>
      <c r="F287" s="344">
        <f t="shared" si="14"/>
        <v>0</v>
      </c>
      <c r="G287" s="167"/>
      <c r="H287" s="7"/>
      <c r="I287" s="7"/>
      <c r="J287" s="140"/>
      <c r="K287" s="113"/>
      <c r="L287" s="141"/>
    </row>
    <row r="288" spans="1:12" ht="15.75" hidden="1" x14ac:dyDescent="0.25">
      <c r="A288" s="125">
        <f ca="1">'патриотика0,3664'!A314</f>
        <v>0</v>
      </c>
      <c r="B288" s="83" t="s">
        <v>84</v>
      </c>
      <c r="C288" s="83">
        <v>41</v>
      </c>
      <c r="D288" s="168">
        <v>0</v>
      </c>
      <c r="E288" s="364">
        <f>Лист1!H78</f>
        <v>0</v>
      </c>
      <c r="F288" s="344">
        <f t="shared" si="14"/>
        <v>0</v>
      </c>
      <c r="G288" s="167"/>
      <c r="H288" s="7"/>
      <c r="I288" s="7"/>
      <c r="J288" s="140"/>
      <c r="K288" s="113"/>
      <c r="L288" s="141"/>
    </row>
    <row r="289" spans="1:12" ht="15.75" hidden="1" x14ac:dyDescent="0.25">
      <c r="A289" s="125">
        <f ca="1">'патриотика0,3664'!A315</f>
        <v>0</v>
      </c>
      <c r="B289" s="83" t="s">
        <v>84</v>
      </c>
      <c r="C289" s="83">
        <v>42</v>
      </c>
      <c r="D289" s="168">
        <v>0</v>
      </c>
      <c r="E289" s="364">
        <f>Лист1!H79</f>
        <v>0</v>
      </c>
      <c r="F289" s="344">
        <f t="shared" si="14"/>
        <v>0</v>
      </c>
      <c r="G289" s="167"/>
      <c r="H289" s="7"/>
      <c r="I289" s="7"/>
      <c r="J289" s="140"/>
      <c r="K289" s="113"/>
      <c r="L289" s="141"/>
    </row>
    <row r="290" spans="1:12" ht="15.75" hidden="1" x14ac:dyDescent="0.25">
      <c r="A290" s="125">
        <f ca="1">'патриотика0,3664'!A316</f>
        <v>0</v>
      </c>
      <c r="B290" s="83" t="s">
        <v>84</v>
      </c>
      <c r="C290" s="83">
        <v>43</v>
      </c>
      <c r="D290" s="168">
        <v>0</v>
      </c>
      <c r="E290" s="364">
        <f>Лист1!H80</f>
        <v>0</v>
      </c>
      <c r="F290" s="344">
        <f t="shared" si="14"/>
        <v>0</v>
      </c>
      <c r="G290" s="167"/>
      <c r="H290" s="7"/>
      <c r="I290" s="7"/>
      <c r="J290" s="140"/>
      <c r="K290" s="113"/>
      <c r="L290" s="141"/>
    </row>
    <row r="291" spans="1:12" ht="15.75" hidden="1" x14ac:dyDescent="0.25">
      <c r="A291" s="125">
        <f ca="1">'патриотика0,3664'!A317</f>
        <v>0</v>
      </c>
      <c r="B291" s="83" t="s">
        <v>84</v>
      </c>
      <c r="C291" s="83">
        <v>44</v>
      </c>
      <c r="D291" s="168">
        <v>0</v>
      </c>
      <c r="E291" s="364">
        <f>Лист1!H81</f>
        <v>0</v>
      </c>
      <c r="F291" s="344">
        <f t="shared" si="14"/>
        <v>0</v>
      </c>
      <c r="G291" s="167"/>
      <c r="H291" s="7"/>
      <c r="I291" s="7"/>
      <c r="J291" s="140"/>
      <c r="K291" s="113"/>
      <c r="L291" s="141"/>
    </row>
    <row r="292" spans="1:12" ht="15.75" hidden="1" x14ac:dyDescent="0.25">
      <c r="A292" s="125">
        <f ca="1">'патриотика0,3664'!A318</f>
        <v>0</v>
      </c>
      <c r="B292" s="83" t="s">
        <v>84</v>
      </c>
      <c r="C292" s="83">
        <v>45</v>
      </c>
      <c r="D292" s="168">
        <f>PRODUCT(Лист1!G82,$A$186)</f>
        <v>0.26719999999999999</v>
      </c>
      <c r="E292" s="364">
        <f>Лист1!H82</f>
        <v>0</v>
      </c>
      <c r="F292" s="344">
        <f t="shared" si="14"/>
        <v>0</v>
      </c>
      <c r="G292" s="167"/>
      <c r="H292" s="7"/>
      <c r="I292" s="7"/>
      <c r="J292" s="140"/>
      <c r="K292" s="113"/>
      <c r="L292" s="141"/>
    </row>
    <row r="293" spans="1:12" ht="15.75" hidden="1" x14ac:dyDescent="0.25">
      <c r="A293" s="125">
        <f ca="1">'патриотика0,3664'!A319</f>
        <v>0</v>
      </c>
      <c r="B293" s="83" t="s">
        <v>84</v>
      </c>
      <c r="C293" s="83">
        <v>46</v>
      </c>
      <c r="D293" s="168">
        <f>PRODUCT(Лист1!G83,$A$186)</f>
        <v>0.26719999999999999</v>
      </c>
      <c r="E293" s="364">
        <f>Лист1!H83</f>
        <v>0</v>
      </c>
      <c r="F293" s="344">
        <f t="shared" si="14"/>
        <v>0</v>
      </c>
      <c r="G293" s="167"/>
      <c r="H293" s="7"/>
      <c r="I293" s="7"/>
      <c r="J293" s="140"/>
      <c r="K293" s="113"/>
      <c r="L293" s="141"/>
    </row>
    <row r="294" spans="1:12" ht="15.75" hidden="1" x14ac:dyDescent="0.25">
      <c r="A294" s="125">
        <f ca="1">'патриотика0,3664'!A320</f>
        <v>0</v>
      </c>
      <c r="B294" s="83" t="s">
        <v>84</v>
      </c>
      <c r="C294" s="83">
        <v>47</v>
      </c>
      <c r="D294" s="168">
        <f>PRODUCT(Лист1!G84,$A$186)</f>
        <v>0.26719999999999999</v>
      </c>
      <c r="E294" s="364">
        <f>Лист1!H84</f>
        <v>0</v>
      </c>
      <c r="F294" s="344">
        <f t="shared" si="14"/>
        <v>0</v>
      </c>
      <c r="G294" s="167"/>
      <c r="H294" s="7"/>
      <c r="I294" s="7"/>
      <c r="J294" s="140"/>
      <c r="K294" s="113"/>
      <c r="L294" s="141"/>
    </row>
    <row r="295" spans="1:12" ht="15.75" hidden="1" x14ac:dyDescent="0.25">
      <c r="A295" s="125">
        <f ca="1">'патриотика0,3664'!A321</f>
        <v>0</v>
      </c>
      <c r="B295" s="83" t="s">
        <v>84</v>
      </c>
      <c r="C295" s="83">
        <v>48</v>
      </c>
      <c r="D295" s="168">
        <f>PRODUCT(Лист1!G85,$A$186)</f>
        <v>0.26719999999999999</v>
      </c>
      <c r="E295" s="364">
        <f>Лист1!H85</f>
        <v>0</v>
      </c>
      <c r="F295" s="344">
        <f t="shared" si="14"/>
        <v>0</v>
      </c>
      <c r="G295" s="167"/>
      <c r="H295" s="7"/>
      <c r="I295" s="7"/>
      <c r="J295" s="140"/>
      <c r="K295" s="113"/>
      <c r="L295" s="141"/>
    </row>
    <row r="296" spans="1:12" ht="15.75" hidden="1" x14ac:dyDescent="0.25">
      <c r="A296" s="125">
        <f ca="1">'патриотика0,3664'!A322</f>
        <v>0</v>
      </c>
      <c r="B296" s="83" t="s">
        <v>84</v>
      </c>
      <c r="C296" s="83">
        <v>49</v>
      </c>
      <c r="D296" s="168">
        <f>PRODUCT(Лист1!G86,$A$186)</f>
        <v>0.26719999999999999</v>
      </c>
      <c r="E296" s="364">
        <f>Лист1!H86</f>
        <v>0</v>
      </c>
      <c r="F296" s="344">
        <f t="shared" si="14"/>
        <v>0</v>
      </c>
      <c r="G296" s="167"/>
      <c r="H296" s="7"/>
      <c r="I296" s="7"/>
      <c r="J296" s="140"/>
      <c r="K296" s="113"/>
      <c r="L296" s="141"/>
    </row>
    <row r="297" spans="1:12" ht="15.75" hidden="1" x14ac:dyDescent="0.25">
      <c r="A297" s="125">
        <f ca="1">'патриотика0,3664'!A323</f>
        <v>0</v>
      </c>
      <c r="B297" s="83" t="s">
        <v>84</v>
      </c>
      <c r="C297" s="83">
        <v>50</v>
      </c>
      <c r="D297" s="168">
        <f>PRODUCT(Лист1!G87,$A$186)</f>
        <v>0.26719999999999999</v>
      </c>
      <c r="E297" s="364">
        <f>Лист1!H87</f>
        <v>0</v>
      </c>
      <c r="F297" s="344">
        <f t="shared" si="14"/>
        <v>0</v>
      </c>
      <c r="G297" s="167"/>
      <c r="H297" s="7"/>
      <c r="I297" s="7"/>
      <c r="J297" s="140"/>
      <c r="K297" s="113"/>
      <c r="L297" s="141"/>
    </row>
    <row r="298" spans="1:12" ht="15.75" hidden="1" x14ac:dyDescent="0.25">
      <c r="A298" s="125">
        <f ca="1">'патриотика0,3664'!A324</f>
        <v>0</v>
      </c>
      <c r="B298" s="83" t="s">
        <v>84</v>
      </c>
      <c r="C298" s="83">
        <v>51</v>
      </c>
      <c r="D298" s="168">
        <f>PRODUCT(Лист1!G88,$A$186)</f>
        <v>0.26719999999999999</v>
      </c>
      <c r="E298" s="364">
        <f>Лист1!H88</f>
        <v>0</v>
      </c>
      <c r="F298" s="344">
        <f t="shared" si="14"/>
        <v>0</v>
      </c>
      <c r="G298" s="167"/>
      <c r="H298" s="7"/>
      <c r="I298" s="7"/>
      <c r="J298" s="140"/>
      <c r="K298" s="113"/>
      <c r="L298" s="141"/>
    </row>
    <row r="299" spans="1:12" ht="12.75" hidden="1" customHeight="1" x14ac:dyDescent="0.25">
      <c r="A299" s="125">
        <f ca="1">'патриотика0,3664'!A325</f>
        <v>0</v>
      </c>
      <c r="B299" s="83" t="s">
        <v>84</v>
      </c>
      <c r="C299" s="83">
        <v>52</v>
      </c>
      <c r="D299" s="168">
        <f>PRODUCT(Лист1!G89,$A$186)</f>
        <v>0.26719999999999999</v>
      </c>
      <c r="E299" s="364">
        <f>Лист1!H89</f>
        <v>0</v>
      </c>
      <c r="F299" s="344">
        <f t="shared" si="14"/>
        <v>0</v>
      </c>
      <c r="G299" s="167"/>
      <c r="H299" s="7"/>
      <c r="I299" s="7"/>
      <c r="J299" s="140"/>
      <c r="K299" s="113"/>
      <c r="L299" s="141"/>
    </row>
    <row r="300" spans="1:12" ht="15.75" hidden="1" x14ac:dyDescent="0.25">
      <c r="A300" s="125">
        <f ca="1">'патриотика0,3664'!A326</f>
        <v>0</v>
      </c>
      <c r="B300" s="83" t="s">
        <v>84</v>
      </c>
      <c r="C300" s="83">
        <v>53</v>
      </c>
      <c r="D300" s="168">
        <f>PRODUCT(Лист1!G90,$A$186)</f>
        <v>0.26719999999999999</v>
      </c>
      <c r="E300" s="364">
        <f>Лист1!H90</f>
        <v>0</v>
      </c>
      <c r="F300" s="344">
        <f t="shared" si="14"/>
        <v>0</v>
      </c>
      <c r="G300" s="167"/>
      <c r="H300" s="7"/>
      <c r="I300" s="7"/>
      <c r="J300" s="140"/>
      <c r="K300" s="113"/>
      <c r="L300" s="141"/>
    </row>
    <row r="301" spans="1:12" ht="15.75" hidden="1" x14ac:dyDescent="0.25">
      <c r="A301" s="125">
        <f ca="1">'патриотика0,3664'!A327</f>
        <v>0</v>
      </c>
      <c r="B301" s="83" t="s">
        <v>84</v>
      </c>
      <c r="C301" s="83">
        <v>54</v>
      </c>
      <c r="D301" s="168">
        <f>PRODUCT(Лист1!G91,$A$186)</f>
        <v>0.26719999999999999</v>
      </c>
      <c r="E301" s="364">
        <f>Лист1!H91</f>
        <v>0</v>
      </c>
      <c r="F301" s="344">
        <f t="shared" si="14"/>
        <v>0</v>
      </c>
      <c r="G301" s="167"/>
      <c r="H301" s="7"/>
      <c r="I301" s="7"/>
      <c r="J301" s="140"/>
      <c r="K301" s="113"/>
      <c r="L301" s="141"/>
    </row>
    <row r="302" spans="1:12" ht="15.75" hidden="1" x14ac:dyDescent="0.25">
      <c r="A302" s="125">
        <f ca="1">'патриотика0,3664'!A328</f>
        <v>0</v>
      </c>
      <c r="B302" s="83" t="s">
        <v>84</v>
      </c>
      <c r="C302" s="83">
        <v>55</v>
      </c>
      <c r="D302" s="168">
        <f>PRODUCT(Лист1!G92,$A$186)</f>
        <v>0.26719999999999999</v>
      </c>
      <c r="E302" s="364">
        <f>Лист1!H92</f>
        <v>0</v>
      </c>
      <c r="F302" s="344">
        <f t="shared" si="14"/>
        <v>0</v>
      </c>
      <c r="G302" s="167"/>
      <c r="H302" s="7"/>
      <c r="I302" s="7"/>
      <c r="J302" s="140"/>
      <c r="K302" s="113"/>
      <c r="L302" s="141"/>
    </row>
    <row r="303" spans="1:12" ht="15.75" hidden="1" x14ac:dyDescent="0.25">
      <c r="A303" s="125">
        <f ca="1">'патриотика0,3664'!A329</f>
        <v>0</v>
      </c>
      <c r="B303" s="83" t="s">
        <v>84</v>
      </c>
      <c r="C303" s="83">
        <v>56</v>
      </c>
      <c r="D303" s="168">
        <f>PRODUCT(Лист1!G93,$A$186)</f>
        <v>0.26719999999999999</v>
      </c>
      <c r="E303" s="364">
        <f>Лист1!H93</f>
        <v>0</v>
      </c>
      <c r="F303" s="344">
        <f t="shared" si="14"/>
        <v>0</v>
      </c>
      <c r="G303" s="167"/>
      <c r="H303" s="7"/>
      <c r="I303" s="7"/>
      <c r="J303" s="140"/>
      <c r="K303" s="113"/>
      <c r="L303" s="141"/>
    </row>
    <row r="304" spans="1:12" ht="15.75" hidden="1" x14ac:dyDescent="0.25">
      <c r="A304" s="125">
        <f ca="1">'патриотика0,3664'!A330</f>
        <v>0</v>
      </c>
      <c r="B304" s="83" t="s">
        <v>84</v>
      </c>
      <c r="C304" s="83">
        <v>57</v>
      </c>
      <c r="D304" s="168">
        <f>PRODUCT(Лист1!G94,$A$186)</f>
        <v>0.26719999999999999</v>
      </c>
      <c r="E304" s="364">
        <f>Лист1!H94</f>
        <v>0</v>
      </c>
      <c r="F304" s="344">
        <f t="shared" si="14"/>
        <v>0</v>
      </c>
      <c r="G304" s="167"/>
      <c r="H304" s="7"/>
      <c r="I304" s="7"/>
      <c r="J304" s="140"/>
      <c r="K304" s="113"/>
      <c r="L304" s="141"/>
    </row>
    <row r="305" spans="1:12" ht="15.75" hidden="1" x14ac:dyDescent="0.25">
      <c r="A305" s="125">
        <f ca="1">'патриотика0,3664'!A331</f>
        <v>0</v>
      </c>
      <c r="B305" s="83" t="s">
        <v>84</v>
      </c>
      <c r="C305" s="83">
        <v>58</v>
      </c>
      <c r="D305" s="168">
        <f>PRODUCT(Лист1!G95,$A$186)</f>
        <v>0.26719999999999999</v>
      </c>
      <c r="E305" s="364">
        <f>Лист1!H95</f>
        <v>0</v>
      </c>
      <c r="F305" s="344">
        <f t="shared" si="14"/>
        <v>0</v>
      </c>
      <c r="G305" s="167"/>
      <c r="H305" s="7"/>
      <c r="I305" s="7"/>
      <c r="J305" s="140"/>
      <c r="K305" s="113"/>
      <c r="L305" s="141"/>
    </row>
    <row r="306" spans="1:12" ht="15.75" hidden="1" x14ac:dyDescent="0.25">
      <c r="A306" s="125">
        <f ca="1">'патриотика0,3664'!A332</f>
        <v>0</v>
      </c>
      <c r="B306" s="83" t="s">
        <v>84</v>
      </c>
      <c r="C306" s="83">
        <v>59</v>
      </c>
      <c r="D306" s="168">
        <f>PRODUCT(Лист1!G96,$A$186)</f>
        <v>0.26719999999999999</v>
      </c>
      <c r="E306" s="364">
        <f>Лист1!H96</f>
        <v>0</v>
      </c>
      <c r="F306" s="344">
        <f t="shared" si="14"/>
        <v>0</v>
      </c>
      <c r="G306" s="167"/>
      <c r="H306" s="7"/>
      <c r="I306" s="7"/>
      <c r="J306" s="140"/>
      <c r="K306" s="113"/>
      <c r="L306" s="141"/>
    </row>
    <row r="307" spans="1:12" ht="15.75" hidden="1" x14ac:dyDescent="0.25">
      <c r="A307" s="125">
        <f ca="1">'патриотика0,3664'!A333</f>
        <v>0</v>
      </c>
      <c r="B307" s="83" t="s">
        <v>84</v>
      </c>
      <c r="C307" s="83">
        <v>60</v>
      </c>
      <c r="D307" s="168">
        <f>PRODUCT(Лист1!G97,$A$186)</f>
        <v>0.26719999999999999</v>
      </c>
      <c r="E307" s="364">
        <f>Лист1!H97</f>
        <v>0</v>
      </c>
      <c r="F307" s="344">
        <f t="shared" si="14"/>
        <v>0</v>
      </c>
      <c r="G307" s="167"/>
      <c r="H307" s="7"/>
      <c r="I307" s="7"/>
      <c r="J307" s="140"/>
      <c r="K307" s="113"/>
      <c r="L307" s="141"/>
    </row>
    <row r="308" spans="1:12" ht="15.75" hidden="1" x14ac:dyDescent="0.25">
      <c r="A308" s="125">
        <f ca="1">'патриотика0,3664'!A334</f>
        <v>0</v>
      </c>
      <c r="B308" s="83" t="s">
        <v>84</v>
      </c>
      <c r="C308" s="83">
        <v>61</v>
      </c>
      <c r="D308" s="168">
        <f>PRODUCT(Лист1!G98,$A$186)</f>
        <v>0.26719999999999999</v>
      </c>
      <c r="E308" s="364">
        <f>Лист1!H98</f>
        <v>0</v>
      </c>
      <c r="F308" s="344">
        <f t="shared" si="14"/>
        <v>0</v>
      </c>
      <c r="G308" s="167"/>
      <c r="H308" s="7"/>
      <c r="I308" s="7"/>
      <c r="J308" s="140"/>
      <c r="K308" s="113"/>
      <c r="L308" s="141"/>
    </row>
    <row r="309" spans="1:12" ht="15.75" hidden="1" x14ac:dyDescent="0.25">
      <c r="A309" s="125">
        <f ca="1">'патриотика0,3664'!A335</f>
        <v>0</v>
      </c>
      <c r="B309" s="83" t="s">
        <v>84</v>
      </c>
      <c r="C309" s="83">
        <v>62</v>
      </c>
      <c r="D309" s="168">
        <f>PRODUCT(Лист1!G99,$A$186)</f>
        <v>0.26719999999999999</v>
      </c>
      <c r="E309" s="364">
        <f>Лист1!H99</f>
        <v>0</v>
      </c>
      <c r="F309" s="344">
        <f t="shared" si="14"/>
        <v>0</v>
      </c>
      <c r="G309" s="167"/>
      <c r="H309" s="7"/>
      <c r="I309" s="7"/>
      <c r="J309" s="140"/>
      <c r="K309" s="113"/>
      <c r="L309" s="141"/>
    </row>
    <row r="310" spans="1:12" ht="15.75" hidden="1" x14ac:dyDescent="0.25">
      <c r="A310" s="125">
        <f ca="1">'патриотика0,3664'!A336</f>
        <v>0</v>
      </c>
      <c r="B310" s="83" t="s">
        <v>84</v>
      </c>
      <c r="C310" s="83">
        <v>63</v>
      </c>
      <c r="D310" s="168">
        <f>PRODUCT(Лист1!G100,$A$186)</f>
        <v>0.26719999999999999</v>
      </c>
      <c r="E310" s="364">
        <f>Лист1!H100</f>
        <v>0</v>
      </c>
      <c r="F310" s="344">
        <f t="shared" si="14"/>
        <v>0</v>
      </c>
      <c r="G310" s="167"/>
      <c r="H310" s="7"/>
      <c r="I310" s="7"/>
      <c r="J310" s="140"/>
      <c r="K310" s="113"/>
      <c r="L310" s="141"/>
    </row>
    <row r="311" spans="1:12" ht="15.75" hidden="1" x14ac:dyDescent="0.25">
      <c r="A311" s="125">
        <f ca="1">'патриотика0,3664'!A337</f>
        <v>0</v>
      </c>
      <c r="B311" s="83" t="s">
        <v>84</v>
      </c>
      <c r="C311" s="83">
        <v>64</v>
      </c>
      <c r="D311" s="168">
        <f>PRODUCT(Лист1!G101,$A$186)</f>
        <v>0.26719999999999999</v>
      </c>
      <c r="E311" s="364">
        <f>Лист1!H101</f>
        <v>0</v>
      </c>
      <c r="F311" s="344">
        <f t="shared" si="14"/>
        <v>0</v>
      </c>
      <c r="G311" s="167"/>
      <c r="H311" s="7"/>
      <c r="I311" s="7"/>
      <c r="J311" s="140"/>
      <c r="K311" s="113"/>
      <c r="L311" s="141"/>
    </row>
    <row r="312" spans="1:12" ht="15.75" hidden="1" x14ac:dyDescent="0.25">
      <c r="A312" s="125">
        <f ca="1">'патриотика0,3664'!A338</f>
        <v>0</v>
      </c>
      <c r="B312" s="83" t="s">
        <v>84</v>
      </c>
      <c r="C312" s="83">
        <v>65</v>
      </c>
      <c r="D312" s="168">
        <f>PRODUCT(Лист1!G102,$A$186)</f>
        <v>0.26719999999999999</v>
      </c>
      <c r="E312" s="364">
        <f>Лист1!H102</f>
        <v>0</v>
      </c>
      <c r="F312" s="344">
        <f t="shared" si="14"/>
        <v>0</v>
      </c>
      <c r="G312" s="167"/>
      <c r="H312" s="7"/>
      <c r="I312" s="7"/>
      <c r="J312" s="140"/>
      <c r="K312" s="113"/>
      <c r="L312" s="141"/>
    </row>
    <row r="313" spans="1:12" ht="15.75" hidden="1" x14ac:dyDescent="0.25">
      <c r="A313" s="125">
        <f ca="1">'патриотика0,3664'!A339</f>
        <v>0</v>
      </c>
      <c r="B313" s="83" t="s">
        <v>84</v>
      </c>
      <c r="C313" s="83">
        <v>66</v>
      </c>
      <c r="D313" s="168">
        <f>PRODUCT(Лист1!G103,$A$186)</f>
        <v>0.26719999999999999</v>
      </c>
      <c r="E313" s="364">
        <f>Лист1!H103</f>
        <v>0</v>
      </c>
      <c r="F313" s="344">
        <f t="shared" si="14"/>
        <v>0</v>
      </c>
      <c r="G313" s="167"/>
      <c r="H313" s="7"/>
      <c r="I313" s="7"/>
      <c r="J313" s="140"/>
      <c r="K313" s="113"/>
      <c r="L313" s="141"/>
    </row>
    <row r="314" spans="1:12" ht="15.75" hidden="1" x14ac:dyDescent="0.25">
      <c r="A314" s="125">
        <f ca="1">'патриотика0,3664'!A340</f>
        <v>0</v>
      </c>
      <c r="B314" s="83" t="s">
        <v>84</v>
      </c>
      <c r="C314" s="83">
        <v>67</v>
      </c>
      <c r="D314" s="168">
        <f>PRODUCT(Лист1!G104,$A$186)</f>
        <v>0.26719999999999999</v>
      </c>
      <c r="E314" s="364">
        <f>Лист1!H104</f>
        <v>0</v>
      </c>
      <c r="F314" s="344">
        <f t="shared" si="14"/>
        <v>0</v>
      </c>
      <c r="G314" s="167"/>
      <c r="H314" s="7"/>
      <c r="I314" s="7"/>
      <c r="J314" s="140"/>
      <c r="K314" s="113"/>
      <c r="L314" s="141"/>
    </row>
    <row r="315" spans="1:12" ht="15.75" hidden="1" x14ac:dyDescent="0.25">
      <c r="A315" s="125">
        <f ca="1">'патриотика0,3664'!A341</f>
        <v>0</v>
      </c>
      <c r="B315" s="83" t="s">
        <v>84</v>
      </c>
      <c r="C315" s="83">
        <v>68</v>
      </c>
      <c r="D315" s="168">
        <f>PRODUCT(Лист1!G105,$A$186)</f>
        <v>0.26719999999999999</v>
      </c>
      <c r="E315" s="364">
        <f>Лист1!H105</f>
        <v>0</v>
      </c>
      <c r="F315" s="344">
        <f t="shared" si="14"/>
        <v>0</v>
      </c>
      <c r="G315" s="167"/>
      <c r="H315" s="7"/>
      <c r="I315" s="7"/>
      <c r="J315" s="140"/>
      <c r="K315" s="113"/>
      <c r="L315" s="141"/>
    </row>
    <row r="316" spans="1:12" ht="15.75" hidden="1" x14ac:dyDescent="0.25">
      <c r="A316" s="125">
        <f ca="1">'патриотика0,3664'!A342</f>
        <v>0</v>
      </c>
      <c r="B316" s="83" t="s">
        <v>84</v>
      </c>
      <c r="C316" s="83">
        <v>69</v>
      </c>
      <c r="D316" s="168">
        <f>PRODUCT(Лист1!G106,$A$186)</f>
        <v>0.26719999999999999</v>
      </c>
      <c r="E316" s="364">
        <f>Лист1!H106</f>
        <v>0</v>
      </c>
      <c r="F316" s="344">
        <f t="shared" si="14"/>
        <v>0</v>
      </c>
      <c r="G316" s="167"/>
      <c r="H316" s="7"/>
      <c r="I316" s="7"/>
      <c r="J316" s="140"/>
      <c r="K316" s="113"/>
      <c r="L316" s="141"/>
    </row>
    <row r="317" spans="1:12" ht="15.75" hidden="1" x14ac:dyDescent="0.25">
      <c r="A317" s="125">
        <f ca="1">'патриотика0,3664'!A343</f>
        <v>0</v>
      </c>
      <c r="B317" s="83" t="s">
        <v>84</v>
      </c>
      <c r="C317" s="83">
        <v>70</v>
      </c>
      <c r="D317" s="168">
        <f>PRODUCT(Лист1!G107,$A$186)</f>
        <v>0.26719999999999999</v>
      </c>
      <c r="E317" s="364">
        <f>Лист1!H107</f>
        <v>0</v>
      </c>
      <c r="F317" s="344">
        <f t="shared" si="14"/>
        <v>0</v>
      </c>
      <c r="G317" s="167"/>
      <c r="H317" s="7"/>
      <c r="I317" s="7"/>
      <c r="J317" s="140"/>
      <c r="K317" s="113"/>
      <c r="L317" s="141"/>
    </row>
    <row r="318" spans="1:12" ht="15.75" hidden="1" x14ac:dyDescent="0.25">
      <c r="A318" s="125">
        <f ca="1">'патриотика0,3664'!A344</f>
        <v>0</v>
      </c>
      <c r="B318" s="83" t="s">
        <v>84</v>
      </c>
      <c r="C318" s="83">
        <v>71</v>
      </c>
      <c r="D318" s="168">
        <f>PRODUCT(Лист1!G108,$A$186)</f>
        <v>0.26719999999999999</v>
      </c>
      <c r="E318" s="364">
        <f>Лист1!H108</f>
        <v>0</v>
      </c>
      <c r="F318" s="344">
        <f t="shared" si="14"/>
        <v>0</v>
      </c>
      <c r="G318" s="167"/>
      <c r="H318" s="7"/>
      <c r="I318" s="7"/>
      <c r="J318" s="140"/>
      <c r="K318" s="113"/>
      <c r="L318" s="141"/>
    </row>
    <row r="319" spans="1:12" ht="15.75" hidden="1" x14ac:dyDescent="0.25">
      <c r="A319" s="125">
        <f ca="1">'патриотика0,3664'!A345</f>
        <v>0</v>
      </c>
      <c r="B319" s="83" t="s">
        <v>84</v>
      </c>
      <c r="C319" s="83">
        <v>72</v>
      </c>
      <c r="D319" s="168">
        <f>PRODUCT(Лист1!G109,$A$186)</f>
        <v>0.26719999999999999</v>
      </c>
      <c r="E319" s="364">
        <f>Лист1!H109</f>
        <v>0</v>
      </c>
      <c r="F319" s="344">
        <f t="shared" si="14"/>
        <v>0</v>
      </c>
      <c r="G319" s="167"/>
      <c r="H319" s="7"/>
      <c r="I319" s="7"/>
      <c r="J319" s="140"/>
      <c r="K319" s="113"/>
      <c r="L319" s="141"/>
    </row>
    <row r="320" spans="1:12" ht="15.75" hidden="1" x14ac:dyDescent="0.25">
      <c r="A320" s="125">
        <f ca="1">'патриотика0,3664'!A346</f>
        <v>0</v>
      </c>
      <c r="B320" s="83" t="s">
        <v>84</v>
      </c>
      <c r="C320" s="83">
        <v>73</v>
      </c>
      <c r="D320" s="168">
        <f>PRODUCT(Лист1!G110,$A$186)</f>
        <v>0.26719999999999999</v>
      </c>
      <c r="E320" s="364">
        <f>Лист1!H110</f>
        <v>0</v>
      </c>
      <c r="F320" s="344">
        <f t="shared" si="14"/>
        <v>0</v>
      </c>
      <c r="G320" s="167"/>
      <c r="H320" s="7"/>
      <c r="I320" s="7"/>
      <c r="J320" s="140"/>
      <c r="K320" s="113"/>
      <c r="L320" s="141"/>
    </row>
    <row r="321" spans="1:12" ht="15.75" hidden="1" x14ac:dyDescent="0.25">
      <c r="A321" s="125">
        <f ca="1">'патриотика0,3664'!A347</f>
        <v>0</v>
      </c>
      <c r="B321" s="83" t="s">
        <v>84</v>
      </c>
      <c r="C321" s="83">
        <v>74</v>
      </c>
      <c r="D321" s="168">
        <f>PRODUCT(Лист1!G111,$A$186)</f>
        <v>0.26719999999999999</v>
      </c>
      <c r="E321" s="364">
        <f>Лист1!H111</f>
        <v>0</v>
      </c>
      <c r="F321" s="344">
        <f t="shared" si="14"/>
        <v>0</v>
      </c>
      <c r="G321" s="167"/>
      <c r="H321" s="7"/>
      <c r="I321" s="7"/>
      <c r="J321" s="140"/>
      <c r="K321" s="113"/>
      <c r="L321" s="141"/>
    </row>
    <row r="322" spans="1:12" ht="15.75" hidden="1" x14ac:dyDescent="0.25">
      <c r="A322" s="125">
        <f ca="1">'патриотика0,3664'!A348</f>
        <v>0</v>
      </c>
      <c r="B322" s="83" t="s">
        <v>84</v>
      </c>
      <c r="C322" s="83">
        <v>75</v>
      </c>
      <c r="D322" s="168">
        <f>PRODUCT(Лист1!G112,$A$186)</f>
        <v>0.26719999999999999</v>
      </c>
      <c r="E322" s="364">
        <f>Лист1!H112</f>
        <v>0</v>
      </c>
      <c r="F322" s="344">
        <f t="shared" si="14"/>
        <v>0</v>
      </c>
      <c r="G322" s="167"/>
      <c r="H322" s="7"/>
      <c r="I322" s="7"/>
      <c r="J322" s="140"/>
      <c r="K322" s="113"/>
      <c r="L322" s="141"/>
    </row>
    <row r="323" spans="1:12" ht="15.75" hidden="1" x14ac:dyDescent="0.25">
      <c r="A323" s="125">
        <f ca="1">'патриотика0,3664'!A349</f>
        <v>0</v>
      </c>
      <c r="B323" s="83" t="s">
        <v>84</v>
      </c>
      <c r="C323" s="83">
        <v>76</v>
      </c>
      <c r="D323" s="168">
        <f>PRODUCT(Лист1!G113,$A$186)</f>
        <v>0.26719999999999999</v>
      </c>
      <c r="E323" s="364">
        <f>Лист1!H113</f>
        <v>0</v>
      </c>
      <c r="F323" s="344">
        <f t="shared" si="14"/>
        <v>0</v>
      </c>
      <c r="G323" s="167"/>
      <c r="H323" s="7"/>
      <c r="I323" s="7"/>
      <c r="J323" s="140"/>
      <c r="K323" s="113"/>
      <c r="L323" s="141"/>
    </row>
    <row r="324" spans="1:12" ht="15.75" hidden="1" x14ac:dyDescent="0.25">
      <c r="A324" s="125">
        <f ca="1">'патриотика0,3664'!A350</f>
        <v>0</v>
      </c>
      <c r="B324" s="83" t="s">
        <v>84</v>
      </c>
      <c r="C324" s="83">
        <v>77</v>
      </c>
      <c r="D324" s="168">
        <f>PRODUCT(Лист1!G114,$A$186)</f>
        <v>0.26719999999999999</v>
      </c>
      <c r="E324" s="364">
        <f>Лист1!H114</f>
        <v>0</v>
      </c>
      <c r="F324" s="344">
        <f t="shared" si="14"/>
        <v>0</v>
      </c>
      <c r="G324" s="167"/>
      <c r="H324" s="7"/>
      <c r="I324" s="7"/>
      <c r="J324" s="140"/>
      <c r="K324" s="113"/>
      <c r="L324" s="141"/>
    </row>
    <row r="325" spans="1:12" ht="15.75" hidden="1" x14ac:dyDescent="0.25">
      <c r="A325" s="125">
        <f ca="1">'патриотика0,3664'!A351</f>
        <v>0</v>
      </c>
      <c r="B325" s="83" t="s">
        <v>84</v>
      </c>
      <c r="C325" s="83">
        <v>78</v>
      </c>
      <c r="D325" s="168">
        <f>PRODUCT(Лист1!G115,$A$186)</f>
        <v>0.26719999999999999</v>
      </c>
      <c r="E325" s="364">
        <f>Лист1!H115</f>
        <v>0</v>
      </c>
      <c r="F325" s="344">
        <f t="shared" si="14"/>
        <v>0</v>
      </c>
      <c r="G325" s="167"/>
      <c r="H325" s="7"/>
      <c r="I325" s="7"/>
      <c r="J325" s="140"/>
      <c r="K325" s="113"/>
      <c r="L325" s="141"/>
    </row>
    <row r="326" spans="1:12" ht="15.75" hidden="1" x14ac:dyDescent="0.25">
      <c r="A326" s="125">
        <f ca="1">'патриотика0,3664'!A352</f>
        <v>0</v>
      </c>
      <c r="B326" s="83" t="s">
        <v>84</v>
      </c>
      <c r="C326" s="83">
        <v>79</v>
      </c>
      <c r="D326" s="168">
        <f>PRODUCT(Лист1!G116,$A$186)</f>
        <v>0.26719999999999999</v>
      </c>
      <c r="E326" s="364">
        <f>Лист1!H116</f>
        <v>0</v>
      </c>
      <c r="F326" s="344">
        <f t="shared" si="14"/>
        <v>0</v>
      </c>
      <c r="G326" s="167"/>
      <c r="H326" s="7"/>
      <c r="I326" s="7"/>
      <c r="J326" s="140"/>
      <c r="K326" s="113"/>
      <c r="L326" s="141"/>
    </row>
    <row r="327" spans="1:12" ht="15.75" hidden="1" x14ac:dyDescent="0.25">
      <c r="A327" s="125">
        <f ca="1">'патриотика0,3664'!A353</f>
        <v>0</v>
      </c>
      <c r="B327" s="83" t="s">
        <v>84</v>
      </c>
      <c r="C327" s="83">
        <v>80</v>
      </c>
      <c r="D327" s="168">
        <f>PRODUCT(Лист1!G117,$A$186)</f>
        <v>0.26719999999999999</v>
      </c>
      <c r="E327" s="364">
        <f>Лист1!H117</f>
        <v>0</v>
      </c>
      <c r="F327" s="344">
        <f t="shared" ref="F327:F390" si="15">D327*E327</f>
        <v>0</v>
      </c>
      <c r="G327" s="167"/>
      <c r="H327" s="7"/>
      <c r="I327" s="7"/>
      <c r="J327" s="140"/>
      <c r="K327" s="113"/>
      <c r="L327" s="141"/>
    </row>
    <row r="328" spans="1:12" ht="15.75" hidden="1" x14ac:dyDescent="0.25">
      <c r="A328" s="125">
        <f ca="1">'патриотика0,3664'!A354</f>
        <v>0</v>
      </c>
      <c r="B328" s="83" t="s">
        <v>84</v>
      </c>
      <c r="C328" s="83">
        <v>81</v>
      </c>
      <c r="D328" s="168">
        <f>PRODUCT(Лист1!G118,$A$186)</f>
        <v>0.26719999999999999</v>
      </c>
      <c r="E328" s="364">
        <f>Лист1!H118</f>
        <v>0</v>
      </c>
      <c r="F328" s="344">
        <f t="shared" si="15"/>
        <v>0</v>
      </c>
      <c r="G328" s="167"/>
      <c r="H328" s="7"/>
      <c r="I328" s="7"/>
      <c r="J328" s="140"/>
      <c r="K328" s="113"/>
      <c r="L328" s="141"/>
    </row>
    <row r="329" spans="1:12" ht="15.75" hidden="1" x14ac:dyDescent="0.25">
      <c r="A329" s="125">
        <f ca="1">'патриотика0,3664'!A355</f>
        <v>0</v>
      </c>
      <c r="B329" s="83" t="s">
        <v>84</v>
      </c>
      <c r="C329" s="83">
        <v>82</v>
      </c>
      <c r="D329" s="168">
        <f>PRODUCT(Лист1!G119,$A$186)</f>
        <v>0.26719999999999999</v>
      </c>
      <c r="E329" s="364">
        <f>Лист1!H119</f>
        <v>0</v>
      </c>
      <c r="F329" s="344">
        <f t="shared" si="15"/>
        <v>0</v>
      </c>
      <c r="G329" s="167"/>
      <c r="H329" s="7"/>
      <c r="I329" s="7"/>
      <c r="J329" s="140"/>
      <c r="K329" s="113"/>
      <c r="L329" s="141"/>
    </row>
    <row r="330" spans="1:12" ht="15.75" hidden="1" x14ac:dyDescent="0.25">
      <c r="A330" s="125">
        <f ca="1">'патриотика0,3664'!A356</f>
        <v>0</v>
      </c>
      <c r="B330" s="83" t="s">
        <v>84</v>
      </c>
      <c r="C330" s="83">
        <v>83</v>
      </c>
      <c r="D330" s="168">
        <f>PRODUCT(Лист1!G120,$A$186)</f>
        <v>0.26719999999999999</v>
      </c>
      <c r="E330" s="364">
        <f>Лист1!H120</f>
        <v>0</v>
      </c>
      <c r="F330" s="344">
        <f t="shared" si="15"/>
        <v>0</v>
      </c>
      <c r="G330" s="167"/>
      <c r="H330" s="7"/>
      <c r="I330" s="7"/>
      <c r="J330" s="140"/>
      <c r="K330" s="113"/>
      <c r="L330" s="141"/>
    </row>
    <row r="331" spans="1:12" ht="15.75" hidden="1" x14ac:dyDescent="0.25">
      <c r="A331" s="125">
        <f ca="1">'патриотика0,3664'!A357</f>
        <v>0</v>
      </c>
      <c r="B331" s="83" t="s">
        <v>84</v>
      </c>
      <c r="C331" s="83">
        <v>84</v>
      </c>
      <c r="D331" s="168">
        <f>PRODUCT(Лист1!G121,$A$186)</f>
        <v>0.26719999999999999</v>
      </c>
      <c r="E331" s="364">
        <f>Лист1!H121</f>
        <v>0</v>
      </c>
      <c r="F331" s="344">
        <f t="shared" si="15"/>
        <v>0</v>
      </c>
      <c r="G331" s="167"/>
      <c r="H331" s="7"/>
      <c r="I331" s="7"/>
      <c r="J331" s="140"/>
      <c r="K331" s="113"/>
      <c r="L331" s="141"/>
    </row>
    <row r="332" spans="1:12" ht="15.75" hidden="1" x14ac:dyDescent="0.25">
      <c r="A332" s="125">
        <f ca="1">'патриотика0,3664'!A358</f>
        <v>0</v>
      </c>
      <c r="B332" s="83" t="s">
        <v>84</v>
      </c>
      <c r="C332" s="83">
        <v>85</v>
      </c>
      <c r="D332" s="168">
        <f>PRODUCT(Лист1!G122,$A$186)</f>
        <v>0.26719999999999999</v>
      </c>
      <c r="E332" s="364">
        <f>Лист1!H122</f>
        <v>0</v>
      </c>
      <c r="F332" s="344">
        <f t="shared" si="15"/>
        <v>0</v>
      </c>
      <c r="G332" s="167"/>
      <c r="H332" s="7"/>
      <c r="I332" s="7"/>
      <c r="J332" s="140"/>
      <c r="K332" s="113"/>
      <c r="L332" s="141"/>
    </row>
    <row r="333" spans="1:12" ht="15.75" hidden="1" x14ac:dyDescent="0.25">
      <c r="A333" s="125">
        <f ca="1">'патриотика0,3664'!A359</f>
        <v>0</v>
      </c>
      <c r="B333" s="83" t="s">
        <v>84</v>
      </c>
      <c r="C333" s="83">
        <v>86</v>
      </c>
      <c r="D333" s="168">
        <f>PRODUCT(Лист1!G123,$A$186)</f>
        <v>0.26719999999999999</v>
      </c>
      <c r="E333" s="364">
        <f>Лист1!H123</f>
        <v>0</v>
      </c>
      <c r="F333" s="344">
        <f t="shared" si="15"/>
        <v>0</v>
      </c>
      <c r="G333" s="167"/>
      <c r="H333" s="7"/>
      <c r="I333" s="7"/>
      <c r="J333" s="140"/>
      <c r="K333" s="113"/>
      <c r="L333" s="141"/>
    </row>
    <row r="334" spans="1:12" ht="15.75" hidden="1" x14ac:dyDescent="0.25">
      <c r="A334" s="125">
        <f ca="1">'патриотика0,3664'!A360</f>
        <v>0</v>
      </c>
      <c r="B334" s="83" t="s">
        <v>84</v>
      </c>
      <c r="C334" s="83">
        <v>87</v>
      </c>
      <c r="D334" s="168">
        <f>PRODUCT(Лист1!G124,$A$186)</f>
        <v>0.26719999999999999</v>
      </c>
      <c r="E334" s="364">
        <f>Лист1!H124</f>
        <v>0</v>
      </c>
      <c r="F334" s="344">
        <f t="shared" si="15"/>
        <v>0</v>
      </c>
      <c r="G334" s="167"/>
      <c r="H334" s="7"/>
      <c r="I334" s="7"/>
      <c r="J334" s="140"/>
      <c r="K334" s="113"/>
      <c r="L334" s="141"/>
    </row>
    <row r="335" spans="1:12" ht="15.75" hidden="1" x14ac:dyDescent="0.25">
      <c r="A335" s="125">
        <f ca="1">'патриотика0,3664'!A361</f>
        <v>0</v>
      </c>
      <c r="B335" s="83" t="s">
        <v>84</v>
      </c>
      <c r="C335" s="83">
        <v>88</v>
      </c>
      <c r="D335" s="168">
        <f>PRODUCT(Лист1!G125,$A$186)</f>
        <v>0.26719999999999999</v>
      </c>
      <c r="E335" s="364">
        <f>Лист1!H125</f>
        <v>0</v>
      </c>
      <c r="F335" s="344">
        <f t="shared" si="15"/>
        <v>0</v>
      </c>
      <c r="G335" s="167"/>
      <c r="H335" s="7"/>
      <c r="I335" s="7"/>
      <c r="J335" s="140"/>
      <c r="K335" s="115"/>
      <c r="L335" s="141"/>
    </row>
    <row r="336" spans="1:12" ht="15.75" hidden="1" x14ac:dyDescent="0.25">
      <c r="A336" s="125">
        <f ca="1">'патриотика0,3664'!A362</f>
        <v>0</v>
      </c>
      <c r="B336" s="83" t="s">
        <v>84</v>
      </c>
      <c r="C336" s="83">
        <v>89</v>
      </c>
      <c r="D336" s="168">
        <f>PRODUCT(Лист1!G126,$A$186)</f>
        <v>0.26719999999999999</v>
      </c>
      <c r="E336" s="364">
        <f>Лист1!H126</f>
        <v>0</v>
      </c>
      <c r="F336" s="344">
        <f t="shared" si="15"/>
        <v>0</v>
      </c>
      <c r="G336" s="167"/>
      <c r="H336" s="7"/>
      <c r="I336" s="7"/>
      <c r="J336" s="140"/>
      <c r="K336" s="115"/>
      <c r="L336" s="141"/>
    </row>
    <row r="337" spans="1:12" ht="15.75" hidden="1" x14ac:dyDescent="0.25">
      <c r="A337" s="125">
        <f ca="1">'патриотика0,3664'!A363</f>
        <v>0</v>
      </c>
      <c r="B337" s="83" t="s">
        <v>84</v>
      </c>
      <c r="C337" s="83">
        <v>90</v>
      </c>
      <c r="D337" s="168">
        <f>PRODUCT(Лист1!G127,$A$186)</f>
        <v>0.26719999999999999</v>
      </c>
      <c r="E337" s="364">
        <f>Лист1!H127</f>
        <v>0</v>
      </c>
      <c r="F337" s="344">
        <f t="shared" si="15"/>
        <v>0</v>
      </c>
      <c r="G337" s="167"/>
      <c r="H337" s="7"/>
      <c r="I337" s="7"/>
      <c r="J337" s="140"/>
      <c r="K337" s="115"/>
      <c r="L337" s="141"/>
    </row>
    <row r="338" spans="1:12" ht="15.75" hidden="1" x14ac:dyDescent="0.25">
      <c r="A338" s="125">
        <f ca="1">'патриотика0,3664'!A364</f>
        <v>0</v>
      </c>
      <c r="B338" s="83" t="s">
        <v>84</v>
      </c>
      <c r="C338" s="83">
        <v>91</v>
      </c>
      <c r="D338" s="168">
        <f>PRODUCT(Лист1!G128,$A$186)</f>
        <v>0.26719999999999999</v>
      </c>
      <c r="E338" s="364">
        <f>Лист1!H128</f>
        <v>0</v>
      </c>
      <c r="F338" s="344">
        <f t="shared" si="15"/>
        <v>0</v>
      </c>
      <c r="G338" s="167"/>
      <c r="H338" s="7"/>
      <c r="I338" s="7"/>
      <c r="J338" s="140"/>
      <c r="K338" s="115"/>
      <c r="L338" s="141"/>
    </row>
    <row r="339" spans="1:12" ht="15.75" hidden="1" x14ac:dyDescent="0.25">
      <c r="A339" s="125">
        <f ca="1">'патриотика0,3664'!A365</f>
        <v>0</v>
      </c>
      <c r="B339" s="83" t="s">
        <v>84</v>
      </c>
      <c r="C339" s="83">
        <v>92</v>
      </c>
      <c r="D339" s="168">
        <f>PRODUCT(Лист1!G129,$A$186)</f>
        <v>0.26719999999999999</v>
      </c>
      <c r="E339" s="364">
        <f>Лист1!H129</f>
        <v>0</v>
      </c>
      <c r="F339" s="344">
        <f t="shared" si="15"/>
        <v>0</v>
      </c>
      <c r="G339" s="167"/>
      <c r="H339" s="7"/>
      <c r="I339" s="7"/>
      <c r="J339" s="140"/>
      <c r="K339" s="115"/>
      <c r="L339" s="141"/>
    </row>
    <row r="340" spans="1:12" ht="15.75" hidden="1" x14ac:dyDescent="0.25">
      <c r="A340" s="125">
        <f ca="1">'патриотика0,3664'!A366</f>
        <v>0</v>
      </c>
      <c r="B340" s="83" t="s">
        <v>84</v>
      </c>
      <c r="C340" s="83">
        <v>93</v>
      </c>
      <c r="D340" s="168">
        <f>PRODUCT(Лист1!G130,$A$186)</f>
        <v>0.26719999999999999</v>
      </c>
      <c r="E340" s="364">
        <f>Лист1!H130</f>
        <v>0</v>
      </c>
      <c r="F340" s="344">
        <f t="shared" si="15"/>
        <v>0</v>
      </c>
      <c r="G340" s="167"/>
      <c r="H340" s="7"/>
      <c r="I340" s="7"/>
      <c r="J340" s="140"/>
      <c r="K340" s="115"/>
      <c r="L340" s="141"/>
    </row>
    <row r="341" spans="1:12" ht="15.75" hidden="1" x14ac:dyDescent="0.25">
      <c r="A341" s="125">
        <f ca="1">'патриотика0,3664'!A367</f>
        <v>0</v>
      </c>
      <c r="B341" s="83" t="s">
        <v>84</v>
      </c>
      <c r="C341" s="83">
        <v>94</v>
      </c>
      <c r="D341" s="168">
        <f>PRODUCT(Лист1!G131,$A$186)</f>
        <v>0.26719999999999999</v>
      </c>
      <c r="E341" s="364">
        <f>Лист1!H131</f>
        <v>0</v>
      </c>
      <c r="F341" s="344">
        <f t="shared" si="15"/>
        <v>0</v>
      </c>
      <c r="G341" s="167"/>
      <c r="H341" s="7"/>
      <c r="I341" s="7"/>
      <c r="J341" s="140"/>
      <c r="K341" s="115"/>
      <c r="L341" s="141"/>
    </row>
    <row r="342" spans="1:12" ht="15.75" hidden="1" x14ac:dyDescent="0.25">
      <c r="A342" s="125">
        <f ca="1">'патриотика0,3664'!A368</f>
        <v>0</v>
      </c>
      <c r="B342" s="83" t="s">
        <v>84</v>
      </c>
      <c r="C342" s="83">
        <v>95</v>
      </c>
      <c r="D342" s="168">
        <f>PRODUCT(Лист1!G132,$A$186)</f>
        <v>0.26719999999999999</v>
      </c>
      <c r="E342" s="364">
        <f>Лист1!H132</f>
        <v>0</v>
      </c>
      <c r="F342" s="344">
        <f t="shared" si="15"/>
        <v>0</v>
      </c>
      <c r="G342" s="167"/>
      <c r="H342" s="7"/>
      <c r="I342" s="7"/>
      <c r="J342" s="140"/>
      <c r="K342" s="115"/>
      <c r="L342" s="141"/>
    </row>
    <row r="343" spans="1:12" ht="15.75" hidden="1" x14ac:dyDescent="0.25">
      <c r="A343" s="125">
        <f ca="1">'патриотика0,3664'!A369</f>
        <v>0</v>
      </c>
      <c r="B343" s="83" t="s">
        <v>84</v>
      </c>
      <c r="C343" s="83">
        <v>96</v>
      </c>
      <c r="D343" s="168">
        <f>PRODUCT(Лист1!G133,$A$186)</f>
        <v>0.26719999999999999</v>
      </c>
      <c r="E343" s="364">
        <f>Лист1!H133</f>
        <v>0</v>
      </c>
      <c r="F343" s="344">
        <f t="shared" si="15"/>
        <v>0</v>
      </c>
      <c r="G343" s="167"/>
      <c r="H343" s="7"/>
      <c r="I343" s="7"/>
      <c r="J343" s="140"/>
      <c r="K343" s="115"/>
      <c r="L343" s="141"/>
    </row>
    <row r="344" spans="1:12" ht="15.75" hidden="1" x14ac:dyDescent="0.25">
      <c r="A344" s="125">
        <f ca="1">'патриотика0,3664'!A370</f>
        <v>0</v>
      </c>
      <c r="B344" s="83" t="s">
        <v>84</v>
      </c>
      <c r="C344" s="83">
        <v>97</v>
      </c>
      <c r="D344" s="168">
        <f>PRODUCT(Лист1!G134,$A$186)</f>
        <v>0.26719999999999999</v>
      </c>
      <c r="E344" s="364">
        <f>Лист1!H134</f>
        <v>0</v>
      </c>
      <c r="F344" s="344">
        <f t="shared" si="15"/>
        <v>0</v>
      </c>
      <c r="G344" s="167"/>
      <c r="H344" s="7"/>
      <c r="I344" s="7"/>
      <c r="J344" s="140"/>
      <c r="K344" s="115"/>
      <c r="L344" s="141"/>
    </row>
    <row r="345" spans="1:12" ht="15.75" hidden="1" x14ac:dyDescent="0.25">
      <c r="A345" s="125">
        <f ca="1">'патриотика0,3664'!A371</f>
        <v>0</v>
      </c>
      <c r="B345" s="83" t="s">
        <v>84</v>
      </c>
      <c r="C345" s="83">
        <v>98</v>
      </c>
      <c r="D345" s="168">
        <f>PRODUCT(Лист1!G135,$A$186)</f>
        <v>0.26719999999999999</v>
      </c>
      <c r="E345" s="364">
        <f>Лист1!H135</f>
        <v>0</v>
      </c>
      <c r="F345" s="344">
        <f t="shared" si="15"/>
        <v>0</v>
      </c>
      <c r="G345" s="167"/>
      <c r="H345" s="7"/>
      <c r="I345" s="7"/>
      <c r="J345" s="140"/>
      <c r="K345" s="115"/>
      <c r="L345" s="141"/>
    </row>
    <row r="346" spans="1:12" ht="15.75" hidden="1" x14ac:dyDescent="0.25">
      <c r="A346" s="125">
        <f ca="1">'патриотика0,3664'!A372</f>
        <v>0</v>
      </c>
      <c r="B346" s="83" t="s">
        <v>84</v>
      </c>
      <c r="C346" s="83">
        <v>99</v>
      </c>
      <c r="D346" s="168">
        <f>PRODUCT(Лист1!G136,$A$186)</f>
        <v>0.26719999999999999</v>
      </c>
      <c r="E346" s="364">
        <f>Лист1!H136</f>
        <v>0</v>
      </c>
      <c r="F346" s="344">
        <f t="shared" si="15"/>
        <v>0</v>
      </c>
      <c r="G346" s="167"/>
      <c r="H346" s="7"/>
      <c r="I346" s="7"/>
      <c r="J346" s="140"/>
      <c r="K346" s="115"/>
      <c r="L346" s="141"/>
    </row>
    <row r="347" spans="1:12" ht="15.75" hidden="1" x14ac:dyDescent="0.25">
      <c r="A347" s="125">
        <f ca="1">'патриотика0,3664'!A373</f>
        <v>0</v>
      </c>
      <c r="B347" s="83" t="s">
        <v>84</v>
      </c>
      <c r="C347" s="83">
        <v>100</v>
      </c>
      <c r="D347" s="168">
        <f>PRODUCT(Лист1!G137,$A$186)</f>
        <v>0.26719999999999999</v>
      </c>
      <c r="E347" s="364">
        <f>Лист1!H137</f>
        <v>0</v>
      </c>
      <c r="F347" s="344">
        <f t="shared" si="15"/>
        <v>0</v>
      </c>
      <c r="G347" s="167"/>
      <c r="H347" s="7"/>
      <c r="I347" s="7"/>
      <c r="J347" s="140"/>
      <c r="K347" s="115"/>
      <c r="L347" s="141"/>
    </row>
    <row r="348" spans="1:12" ht="15.75" hidden="1" x14ac:dyDescent="0.25">
      <c r="A348" s="125">
        <f ca="1">'патриотика0,3664'!A374</f>
        <v>0</v>
      </c>
      <c r="B348" s="83" t="s">
        <v>84</v>
      </c>
      <c r="C348" s="83">
        <v>101</v>
      </c>
      <c r="D348" s="168">
        <f>PRODUCT(Лист1!G138,$A$186)</f>
        <v>0.26719999999999999</v>
      </c>
      <c r="E348" s="364">
        <f>Лист1!H138</f>
        <v>0</v>
      </c>
      <c r="F348" s="344">
        <f t="shared" si="15"/>
        <v>0</v>
      </c>
      <c r="G348" s="167"/>
      <c r="H348" s="7"/>
      <c r="I348" s="7"/>
      <c r="J348" s="140"/>
      <c r="K348" s="115"/>
      <c r="L348" s="141"/>
    </row>
    <row r="349" spans="1:12" ht="15.75" hidden="1" x14ac:dyDescent="0.25">
      <c r="A349" s="125">
        <f ca="1">'патриотика0,3664'!A375</f>
        <v>0</v>
      </c>
      <c r="B349" s="83" t="s">
        <v>84</v>
      </c>
      <c r="C349" s="83">
        <v>102</v>
      </c>
      <c r="D349" s="168">
        <f>PRODUCT(Лист1!G139,$A$186)</f>
        <v>0.26719999999999999</v>
      </c>
      <c r="E349" s="364">
        <f>Лист1!H139</f>
        <v>0</v>
      </c>
      <c r="F349" s="344">
        <f t="shared" si="15"/>
        <v>0</v>
      </c>
      <c r="G349" s="167"/>
      <c r="H349" s="7"/>
      <c r="I349" s="7"/>
      <c r="J349" s="140"/>
      <c r="K349" s="115"/>
      <c r="L349" s="141"/>
    </row>
    <row r="350" spans="1:12" ht="15.75" hidden="1" x14ac:dyDescent="0.25">
      <c r="A350" s="125">
        <f ca="1">'патриотика0,3664'!A376</f>
        <v>0</v>
      </c>
      <c r="B350" s="83" t="s">
        <v>84</v>
      </c>
      <c r="C350" s="83">
        <v>103</v>
      </c>
      <c r="D350" s="168">
        <f>PRODUCT(Лист1!G140,$A$186)</f>
        <v>0.26719999999999999</v>
      </c>
      <c r="E350" s="364">
        <f>Лист1!H140</f>
        <v>0</v>
      </c>
      <c r="F350" s="344">
        <f t="shared" si="15"/>
        <v>0</v>
      </c>
      <c r="G350" s="167"/>
      <c r="H350" s="7"/>
      <c r="I350" s="7"/>
      <c r="J350" s="140"/>
      <c r="K350" s="115"/>
      <c r="L350" s="141"/>
    </row>
    <row r="351" spans="1:12" ht="15.75" hidden="1" x14ac:dyDescent="0.25">
      <c r="A351" s="125">
        <f ca="1">'патриотика0,3664'!A377</f>
        <v>0</v>
      </c>
      <c r="B351" s="83" t="s">
        <v>84</v>
      </c>
      <c r="C351" s="83">
        <v>104</v>
      </c>
      <c r="D351" s="168">
        <f>PRODUCT(Лист1!G141,$A$186)</f>
        <v>0.26719999999999999</v>
      </c>
      <c r="E351" s="364">
        <f>Лист1!H141</f>
        <v>0</v>
      </c>
      <c r="F351" s="344">
        <f t="shared" si="15"/>
        <v>0</v>
      </c>
      <c r="G351" s="167"/>
      <c r="H351" s="7"/>
      <c r="I351" s="7"/>
      <c r="J351" s="140"/>
      <c r="K351" s="115"/>
      <c r="L351" s="141"/>
    </row>
    <row r="352" spans="1:12" ht="15.75" hidden="1" x14ac:dyDescent="0.25">
      <c r="A352" s="125">
        <f ca="1">'патриотика0,3664'!A378</f>
        <v>0</v>
      </c>
      <c r="B352" s="83" t="s">
        <v>84</v>
      </c>
      <c r="C352" s="83">
        <v>105</v>
      </c>
      <c r="D352" s="168">
        <f>PRODUCT(Лист1!G142,$A$186)</f>
        <v>0.26719999999999999</v>
      </c>
      <c r="E352" s="364">
        <f>Лист1!H142</f>
        <v>0</v>
      </c>
      <c r="F352" s="344">
        <f t="shared" si="15"/>
        <v>0</v>
      </c>
      <c r="G352" s="167"/>
      <c r="H352" s="7"/>
      <c r="I352" s="7"/>
      <c r="J352" s="140"/>
      <c r="K352" s="115"/>
      <c r="L352" s="141"/>
    </row>
    <row r="353" spans="1:12" ht="15.75" hidden="1" x14ac:dyDescent="0.25">
      <c r="A353" s="125">
        <f ca="1">'патриотика0,3664'!A379</f>
        <v>0</v>
      </c>
      <c r="B353" s="83" t="s">
        <v>84</v>
      </c>
      <c r="C353" s="83">
        <v>106</v>
      </c>
      <c r="D353" s="168">
        <f>PRODUCT(Лист1!G143,$A$186)</f>
        <v>0.26719999999999999</v>
      </c>
      <c r="E353" s="364">
        <f>Лист1!H143</f>
        <v>0</v>
      </c>
      <c r="F353" s="344">
        <f t="shared" si="15"/>
        <v>0</v>
      </c>
      <c r="G353" s="167"/>
      <c r="H353" s="7"/>
      <c r="I353" s="7"/>
      <c r="J353" s="140"/>
      <c r="K353" s="115"/>
      <c r="L353" s="141"/>
    </row>
    <row r="354" spans="1:12" ht="15.75" hidden="1" x14ac:dyDescent="0.25">
      <c r="A354" s="125">
        <f ca="1">'патриотика0,3664'!A380</f>
        <v>0</v>
      </c>
      <c r="B354" s="83" t="s">
        <v>84</v>
      </c>
      <c r="C354" s="83">
        <v>107</v>
      </c>
      <c r="D354" s="168">
        <f>PRODUCT(Лист1!G144,$A$186)</f>
        <v>0.26719999999999999</v>
      </c>
      <c r="E354" s="364">
        <f>Лист1!H144</f>
        <v>0</v>
      </c>
      <c r="F354" s="344">
        <f t="shared" si="15"/>
        <v>0</v>
      </c>
      <c r="G354" s="167"/>
      <c r="H354" s="7"/>
      <c r="I354" s="7"/>
      <c r="J354" s="140"/>
      <c r="K354" s="115"/>
      <c r="L354" s="141"/>
    </row>
    <row r="355" spans="1:12" ht="15.75" hidden="1" x14ac:dyDescent="0.25">
      <c r="A355" s="125">
        <f ca="1">'патриотика0,3664'!A381</f>
        <v>0</v>
      </c>
      <c r="B355" s="83" t="s">
        <v>84</v>
      </c>
      <c r="C355" s="83">
        <v>108</v>
      </c>
      <c r="D355" s="168">
        <f>PRODUCT(Лист1!G145,$A$186)</f>
        <v>0.26719999999999999</v>
      </c>
      <c r="E355" s="364">
        <f>Лист1!H145</f>
        <v>0</v>
      </c>
      <c r="F355" s="344">
        <f t="shared" si="15"/>
        <v>0</v>
      </c>
      <c r="G355" s="167"/>
      <c r="H355" s="7"/>
      <c r="I355" s="7"/>
      <c r="J355" s="140"/>
      <c r="K355" s="115"/>
      <c r="L355" s="141"/>
    </row>
    <row r="356" spans="1:12" ht="15.75" hidden="1" x14ac:dyDescent="0.25">
      <c r="A356" s="125">
        <f ca="1">'патриотика0,3664'!A382</f>
        <v>0</v>
      </c>
      <c r="B356" s="83" t="s">
        <v>84</v>
      </c>
      <c r="C356" s="83">
        <v>109</v>
      </c>
      <c r="D356" s="168">
        <f>PRODUCT(Лист1!G146,$A$186)</f>
        <v>0.26719999999999999</v>
      </c>
      <c r="E356" s="364">
        <f>Лист1!H146</f>
        <v>0</v>
      </c>
      <c r="F356" s="344">
        <f t="shared" si="15"/>
        <v>0</v>
      </c>
      <c r="G356" s="167"/>
      <c r="H356" s="7"/>
      <c r="I356" s="7"/>
      <c r="J356" s="140"/>
      <c r="K356" s="115"/>
      <c r="L356" s="141"/>
    </row>
    <row r="357" spans="1:12" ht="15.75" hidden="1" x14ac:dyDescent="0.25">
      <c r="A357" s="125">
        <f ca="1">'патриотика0,3664'!A383</f>
        <v>0</v>
      </c>
      <c r="B357" s="83" t="s">
        <v>84</v>
      </c>
      <c r="C357" s="83">
        <v>110</v>
      </c>
      <c r="D357" s="168">
        <f>PRODUCT(Лист1!G147,$A$186)</f>
        <v>0.26719999999999999</v>
      </c>
      <c r="E357" s="364">
        <f>Лист1!H147</f>
        <v>0</v>
      </c>
      <c r="F357" s="344">
        <f t="shared" si="15"/>
        <v>0</v>
      </c>
      <c r="G357" s="167"/>
      <c r="H357" s="7"/>
      <c r="I357" s="7"/>
      <c r="J357" s="140"/>
      <c r="K357" s="115"/>
      <c r="L357" s="141"/>
    </row>
    <row r="358" spans="1:12" ht="15.75" hidden="1" x14ac:dyDescent="0.25">
      <c r="A358" s="125">
        <f ca="1">'патриотика0,3664'!A384</f>
        <v>0</v>
      </c>
      <c r="B358" s="83" t="s">
        <v>84</v>
      </c>
      <c r="C358" s="83">
        <v>111</v>
      </c>
      <c r="D358" s="168">
        <f>PRODUCT(Лист1!G148,$A$186)</f>
        <v>0.26719999999999999</v>
      </c>
      <c r="E358" s="364">
        <f>Лист1!H148</f>
        <v>0</v>
      </c>
      <c r="F358" s="344">
        <f t="shared" si="15"/>
        <v>0</v>
      </c>
      <c r="G358" s="167"/>
      <c r="H358" s="7"/>
      <c r="I358" s="7"/>
      <c r="J358" s="140"/>
      <c r="K358" s="115"/>
      <c r="L358" s="141"/>
    </row>
    <row r="359" spans="1:12" ht="15.75" hidden="1" x14ac:dyDescent="0.25">
      <c r="A359" s="125">
        <f ca="1">'патриотика0,3664'!A385</f>
        <v>0</v>
      </c>
      <c r="B359" s="83" t="s">
        <v>84</v>
      </c>
      <c r="C359" s="221"/>
      <c r="D359" s="168">
        <f>PRODUCT(Лист1!G149,$A$186)</f>
        <v>0.26719999999999999</v>
      </c>
      <c r="E359" s="364">
        <f>Лист1!H149</f>
        <v>0</v>
      </c>
      <c r="F359" s="344">
        <f t="shared" si="15"/>
        <v>0</v>
      </c>
      <c r="G359" s="167"/>
      <c r="H359" s="7"/>
      <c r="I359" s="7"/>
      <c r="J359" s="140"/>
      <c r="K359" s="115"/>
      <c r="L359" s="141"/>
    </row>
    <row r="360" spans="1:12" ht="15.75" hidden="1" x14ac:dyDescent="0.25">
      <c r="A360" s="125">
        <f ca="1">'патриотика0,3664'!A386</f>
        <v>0</v>
      </c>
      <c r="B360" s="83" t="s">
        <v>84</v>
      </c>
      <c r="C360" s="221"/>
      <c r="D360" s="168">
        <f>PRODUCT(Лист1!G150,$A$186)</f>
        <v>0.26719999999999999</v>
      </c>
      <c r="E360" s="364">
        <f>Лист1!H150</f>
        <v>0</v>
      </c>
      <c r="F360" s="344">
        <f t="shared" si="15"/>
        <v>0</v>
      </c>
      <c r="G360" s="167"/>
      <c r="H360" s="7"/>
      <c r="I360" s="7"/>
      <c r="J360" s="140"/>
      <c r="K360" s="115"/>
      <c r="L360" s="141"/>
    </row>
    <row r="361" spans="1:12" ht="15.75" hidden="1" x14ac:dyDescent="0.25">
      <c r="A361" s="125">
        <f ca="1">'патриотика0,3664'!A387</f>
        <v>0</v>
      </c>
      <c r="B361" s="83" t="s">
        <v>84</v>
      </c>
      <c r="C361" s="221"/>
      <c r="D361" s="168">
        <f>PRODUCT(Лист1!G151,$A$186)</f>
        <v>0.26719999999999999</v>
      </c>
      <c r="E361" s="364">
        <f>Лист1!H151</f>
        <v>0</v>
      </c>
      <c r="F361" s="344">
        <f t="shared" si="15"/>
        <v>0</v>
      </c>
      <c r="G361" s="167"/>
      <c r="H361" s="7"/>
      <c r="I361" s="7"/>
      <c r="J361" s="140"/>
      <c r="K361" s="115"/>
      <c r="L361" s="141"/>
    </row>
    <row r="362" spans="1:12" ht="15.75" hidden="1" x14ac:dyDescent="0.25">
      <c r="A362" s="125">
        <f ca="1">'патриотика0,3664'!A388</f>
        <v>0</v>
      </c>
      <c r="B362" s="83" t="s">
        <v>84</v>
      </c>
      <c r="C362" s="221"/>
      <c r="D362" s="168">
        <f>PRODUCT(Лист1!G152,$A$186)</f>
        <v>0.26719999999999999</v>
      </c>
      <c r="E362" s="364">
        <f>Лист1!H152</f>
        <v>0</v>
      </c>
      <c r="F362" s="344">
        <f t="shared" si="15"/>
        <v>0</v>
      </c>
      <c r="G362" s="167"/>
      <c r="H362" s="7"/>
      <c r="I362" s="7"/>
      <c r="J362" s="140"/>
      <c r="K362" s="115"/>
      <c r="L362" s="141"/>
    </row>
    <row r="363" spans="1:12" ht="15.75" hidden="1" x14ac:dyDescent="0.25">
      <c r="A363" s="125">
        <f ca="1">'патриотика0,3664'!A389</f>
        <v>0</v>
      </c>
      <c r="B363" s="83" t="s">
        <v>84</v>
      </c>
      <c r="C363" s="221"/>
      <c r="D363" s="168">
        <f>PRODUCT(Лист1!G153,$A$186)</f>
        <v>0.26719999999999999</v>
      </c>
      <c r="E363" s="364">
        <f>Лист1!H153</f>
        <v>0</v>
      </c>
      <c r="F363" s="344">
        <f t="shared" si="15"/>
        <v>0</v>
      </c>
      <c r="G363" s="167"/>
      <c r="H363" s="7"/>
      <c r="I363" s="7"/>
      <c r="J363" s="140"/>
      <c r="K363" s="115"/>
      <c r="L363" s="141"/>
    </row>
    <row r="364" spans="1:12" ht="15.75" hidden="1" x14ac:dyDescent="0.25">
      <c r="A364" s="125">
        <f ca="1">'патриотика0,3664'!A390</f>
        <v>0</v>
      </c>
      <c r="B364" s="83" t="s">
        <v>84</v>
      </c>
      <c r="C364" s="221"/>
      <c r="D364" s="168">
        <f>PRODUCT(Лист1!G154,$A$186)</f>
        <v>0.26719999999999999</v>
      </c>
      <c r="E364" s="364">
        <f>Лист1!H154</f>
        <v>0</v>
      </c>
      <c r="F364" s="344">
        <f t="shared" si="15"/>
        <v>0</v>
      </c>
      <c r="G364" s="167"/>
      <c r="H364" s="7"/>
      <c r="I364" s="7"/>
      <c r="J364" s="140"/>
      <c r="K364" s="115"/>
      <c r="L364" s="141"/>
    </row>
    <row r="365" spans="1:12" ht="15.75" hidden="1" x14ac:dyDescent="0.25">
      <c r="A365" s="125">
        <f ca="1">'патриотика0,3664'!A391</f>
        <v>0</v>
      </c>
      <c r="B365" s="83" t="s">
        <v>84</v>
      </c>
      <c r="C365" s="221"/>
      <c r="D365" s="168">
        <f>PRODUCT(Лист1!G155,$A$186)</f>
        <v>0.26719999999999999</v>
      </c>
      <c r="E365" s="364">
        <f>Лист1!H155</f>
        <v>0</v>
      </c>
      <c r="F365" s="344">
        <f t="shared" si="15"/>
        <v>0</v>
      </c>
      <c r="G365" s="167"/>
      <c r="H365" s="7"/>
      <c r="I365" s="7"/>
      <c r="J365" s="140"/>
      <c r="K365" s="115"/>
      <c r="L365" s="141"/>
    </row>
    <row r="366" spans="1:12" ht="15.75" hidden="1" x14ac:dyDescent="0.25">
      <c r="A366" s="125">
        <f ca="1">'патриотика0,3664'!A392</f>
        <v>0</v>
      </c>
      <c r="B366" s="83" t="s">
        <v>84</v>
      </c>
      <c r="C366" s="221"/>
      <c r="D366" s="168">
        <f>PRODUCT(Лист1!G156,$A$186)</f>
        <v>0.26719999999999999</v>
      </c>
      <c r="E366" s="364">
        <f>Лист1!H156</f>
        <v>0</v>
      </c>
      <c r="F366" s="344">
        <f t="shared" si="15"/>
        <v>0</v>
      </c>
      <c r="G366" s="167"/>
      <c r="H366" s="7"/>
      <c r="I366" s="7"/>
      <c r="J366" s="140"/>
      <c r="K366" s="115"/>
      <c r="L366" s="141"/>
    </row>
    <row r="367" spans="1:12" ht="15.75" hidden="1" x14ac:dyDescent="0.25">
      <c r="A367" s="125">
        <f ca="1">'патриотика0,3664'!A393</f>
        <v>0</v>
      </c>
      <c r="B367" s="83" t="s">
        <v>84</v>
      </c>
      <c r="C367" s="221"/>
      <c r="D367" s="168">
        <f>PRODUCT(Лист1!G157,$A$186)</f>
        <v>0.26719999999999999</v>
      </c>
      <c r="E367" s="364">
        <f>Лист1!H157</f>
        <v>0</v>
      </c>
      <c r="F367" s="344">
        <f t="shared" si="15"/>
        <v>0</v>
      </c>
      <c r="G367" s="167"/>
      <c r="H367" s="7"/>
      <c r="I367" s="7"/>
      <c r="J367" s="140"/>
      <c r="K367" s="115"/>
      <c r="L367" s="141"/>
    </row>
    <row r="368" spans="1:12" ht="15.75" hidden="1" x14ac:dyDescent="0.25">
      <c r="A368" s="125">
        <f ca="1">'патриотика0,3664'!A394</f>
        <v>0</v>
      </c>
      <c r="B368" s="83" t="s">
        <v>84</v>
      </c>
      <c r="C368" s="221"/>
      <c r="D368" s="168">
        <f>PRODUCT(Лист1!G158,$A$186)</f>
        <v>0.26719999999999999</v>
      </c>
      <c r="E368" s="364">
        <f>Лист1!H158</f>
        <v>0</v>
      </c>
      <c r="F368" s="344">
        <f t="shared" si="15"/>
        <v>0</v>
      </c>
      <c r="G368" s="167"/>
      <c r="H368" s="7"/>
      <c r="I368" s="7"/>
      <c r="J368" s="140"/>
      <c r="K368" s="115"/>
      <c r="L368" s="141"/>
    </row>
    <row r="369" spans="1:12" ht="15.75" hidden="1" x14ac:dyDescent="0.25">
      <c r="A369" s="125">
        <f ca="1">'патриотика0,3664'!A395</f>
        <v>0</v>
      </c>
      <c r="B369" s="83" t="s">
        <v>84</v>
      </c>
      <c r="C369" s="221"/>
      <c r="D369" s="168">
        <f>PRODUCT(Лист1!G159,$A$186)</f>
        <v>0.26719999999999999</v>
      </c>
      <c r="E369" s="364">
        <f>Лист1!H159</f>
        <v>0</v>
      </c>
      <c r="F369" s="344">
        <f t="shared" si="15"/>
        <v>0</v>
      </c>
      <c r="G369" s="167"/>
      <c r="H369" s="7"/>
      <c r="I369" s="7"/>
      <c r="J369" s="140"/>
      <c r="K369" s="115"/>
      <c r="L369" s="141"/>
    </row>
    <row r="370" spans="1:12" ht="15.75" hidden="1" x14ac:dyDescent="0.25">
      <c r="A370" s="125">
        <f ca="1">'патриотика0,3664'!A396</f>
        <v>0</v>
      </c>
      <c r="B370" s="83" t="s">
        <v>84</v>
      </c>
      <c r="C370" s="221"/>
      <c r="D370" s="168">
        <f>PRODUCT(Лист1!G160,$A$186)</f>
        <v>0.26719999999999999</v>
      </c>
      <c r="E370" s="364">
        <f>Лист1!H160</f>
        <v>0</v>
      </c>
      <c r="F370" s="344">
        <f t="shared" si="15"/>
        <v>0</v>
      </c>
      <c r="G370" s="167"/>
      <c r="H370" s="7"/>
      <c r="I370" s="7"/>
      <c r="J370" s="140"/>
      <c r="K370" s="115"/>
      <c r="L370" s="141"/>
    </row>
    <row r="371" spans="1:12" ht="15.75" hidden="1" x14ac:dyDescent="0.25">
      <c r="A371" s="125">
        <f ca="1">'патриотика0,3664'!A397</f>
        <v>0</v>
      </c>
      <c r="B371" s="83" t="s">
        <v>84</v>
      </c>
      <c r="C371" s="221"/>
      <c r="D371" s="168">
        <f>PRODUCT(Лист1!G161,$A$186)</f>
        <v>0.26719999999999999</v>
      </c>
      <c r="E371" s="364">
        <f>Лист1!H161</f>
        <v>0</v>
      </c>
      <c r="F371" s="344">
        <f t="shared" si="15"/>
        <v>0</v>
      </c>
      <c r="G371" s="167"/>
      <c r="H371" s="7"/>
      <c r="I371" s="7"/>
      <c r="J371" s="140"/>
      <c r="K371" s="115"/>
      <c r="L371" s="141"/>
    </row>
    <row r="372" spans="1:12" ht="15.75" hidden="1" x14ac:dyDescent="0.25">
      <c r="A372" s="125">
        <f ca="1">'патриотика0,3664'!A398</f>
        <v>0</v>
      </c>
      <c r="B372" s="83" t="s">
        <v>84</v>
      </c>
      <c r="C372" s="221"/>
      <c r="D372" s="168">
        <f>PRODUCT(Лист1!G162,$A$186)</f>
        <v>0.26719999999999999</v>
      </c>
      <c r="E372" s="364">
        <f>Лист1!H162</f>
        <v>0</v>
      </c>
      <c r="F372" s="344">
        <f t="shared" si="15"/>
        <v>0</v>
      </c>
      <c r="G372" s="167"/>
      <c r="H372" s="7"/>
      <c r="I372" s="7"/>
      <c r="J372" s="140"/>
      <c r="K372" s="115"/>
      <c r="L372" s="141"/>
    </row>
    <row r="373" spans="1:12" ht="15.75" hidden="1" x14ac:dyDescent="0.25">
      <c r="A373" s="125">
        <f ca="1">'патриотика0,3664'!A399</f>
        <v>0</v>
      </c>
      <c r="B373" s="83" t="s">
        <v>84</v>
      </c>
      <c r="C373" s="221"/>
      <c r="D373" s="168">
        <f>PRODUCT(Лист1!G163,$A$186)</f>
        <v>0.26719999999999999</v>
      </c>
      <c r="E373" s="364">
        <f>Лист1!H163</f>
        <v>0</v>
      </c>
      <c r="F373" s="344">
        <f t="shared" si="15"/>
        <v>0</v>
      </c>
      <c r="G373" s="167"/>
      <c r="H373" s="7"/>
      <c r="I373" s="7"/>
      <c r="J373" s="140"/>
      <c r="K373" s="115"/>
      <c r="L373" s="141"/>
    </row>
    <row r="374" spans="1:12" ht="15.75" hidden="1" x14ac:dyDescent="0.25">
      <c r="A374" s="125">
        <f ca="1">'патриотика0,3664'!A400</f>
        <v>0</v>
      </c>
      <c r="B374" s="83" t="s">
        <v>84</v>
      </c>
      <c r="C374" s="221"/>
      <c r="D374" s="168">
        <f>PRODUCT(Лист1!G164,$A$186)</f>
        <v>0.26719999999999999</v>
      </c>
      <c r="E374" s="364">
        <f>Лист1!H164</f>
        <v>0</v>
      </c>
      <c r="F374" s="344">
        <f t="shared" si="15"/>
        <v>0</v>
      </c>
      <c r="G374" s="167"/>
      <c r="H374" s="7"/>
      <c r="I374" s="7"/>
      <c r="J374" s="140"/>
      <c r="K374" s="115"/>
      <c r="L374" s="141"/>
    </row>
    <row r="375" spans="1:12" ht="15.75" hidden="1" x14ac:dyDescent="0.25">
      <c r="A375" s="125">
        <f ca="1">'патриотика0,3664'!A401</f>
        <v>0</v>
      </c>
      <c r="B375" s="83" t="s">
        <v>84</v>
      </c>
      <c r="C375" s="221"/>
      <c r="D375" s="168">
        <f>PRODUCT(Лист1!G165,$A$186)</f>
        <v>0.26719999999999999</v>
      </c>
      <c r="E375" s="364">
        <f>Лист1!H165</f>
        <v>0</v>
      </c>
      <c r="F375" s="344">
        <f t="shared" si="15"/>
        <v>0</v>
      </c>
      <c r="G375" s="167"/>
      <c r="H375" s="7"/>
      <c r="I375" s="7"/>
      <c r="J375" s="140"/>
      <c r="K375" s="115"/>
      <c r="L375" s="141"/>
    </row>
    <row r="376" spans="1:12" ht="15.75" hidden="1" x14ac:dyDescent="0.25">
      <c r="A376" s="125">
        <f ca="1">'патриотика0,3664'!A402</f>
        <v>0</v>
      </c>
      <c r="B376" s="83" t="s">
        <v>84</v>
      </c>
      <c r="C376" s="254"/>
      <c r="D376" s="168">
        <f>PRODUCT(Лист1!G166,$A$186)</f>
        <v>0.26719999999999999</v>
      </c>
      <c r="E376" s="364">
        <f>Лист1!H166</f>
        <v>0</v>
      </c>
      <c r="F376" s="344">
        <f t="shared" si="15"/>
        <v>0</v>
      </c>
      <c r="G376" s="167"/>
      <c r="H376" s="7"/>
      <c r="I376" s="7"/>
      <c r="J376" s="140"/>
      <c r="K376" s="115"/>
      <c r="L376" s="141"/>
    </row>
    <row r="377" spans="1:12" ht="15.75" hidden="1" x14ac:dyDescent="0.25">
      <c r="A377" s="125">
        <f ca="1">'патриотика0,3664'!A403</f>
        <v>0</v>
      </c>
      <c r="B377" s="83" t="s">
        <v>84</v>
      </c>
      <c r="C377" s="254"/>
      <c r="D377" s="168">
        <f>PRODUCT(Лист1!G167,$A$186)</f>
        <v>0.26719999999999999</v>
      </c>
      <c r="E377" s="364">
        <f>Лист1!H167</f>
        <v>0</v>
      </c>
      <c r="F377" s="344">
        <f t="shared" si="15"/>
        <v>0</v>
      </c>
      <c r="G377" s="167"/>
      <c r="H377" s="7"/>
      <c r="I377" s="7"/>
      <c r="J377" s="140"/>
      <c r="K377" s="115"/>
      <c r="L377" s="141"/>
    </row>
    <row r="378" spans="1:12" ht="15.75" hidden="1" x14ac:dyDescent="0.25">
      <c r="A378" s="125">
        <f ca="1">'патриотика0,3664'!A404</f>
        <v>0</v>
      </c>
      <c r="B378" s="83" t="s">
        <v>84</v>
      </c>
      <c r="C378" s="254"/>
      <c r="D378" s="168">
        <f>PRODUCT(Лист1!G168,$A$186)</f>
        <v>0.26719999999999999</v>
      </c>
      <c r="E378" s="364">
        <f>Лист1!H168</f>
        <v>0</v>
      </c>
      <c r="F378" s="344">
        <f t="shared" si="15"/>
        <v>0</v>
      </c>
      <c r="G378" s="167"/>
      <c r="H378" s="7"/>
      <c r="I378" s="7"/>
      <c r="J378" s="140"/>
      <c r="K378" s="115"/>
      <c r="L378" s="141"/>
    </row>
    <row r="379" spans="1:12" ht="15.75" hidden="1" x14ac:dyDescent="0.25">
      <c r="A379" s="125">
        <f ca="1">'патриотика0,3664'!A405</f>
        <v>0</v>
      </c>
      <c r="B379" s="83" t="s">
        <v>84</v>
      </c>
      <c r="C379" s="254"/>
      <c r="D379" s="168">
        <f>PRODUCT(Лист1!G169,$A$186)</f>
        <v>0.26719999999999999</v>
      </c>
      <c r="E379" s="364">
        <f>Лист1!H169</f>
        <v>0</v>
      </c>
      <c r="F379" s="344">
        <f t="shared" si="15"/>
        <v>0</v>
      </c>
      <c r="G379" s="167"/>
      <c r="H379" s="7"/>
      <c r="I379" s="7"/>
      <c r="J379" s="140"/>
      <c r="K379" s="115"/>
      <c r="L379" s="141"/>
    </row>
    <row r="380" spans="1:12" ht="15.75" hidden="1" x14ac:dyDescent="0.25">
      <c r="A380" s="125">
        <f ca="1">'патриотика0,3664'!A406</f>
        <v>0</v>
      </c>
      <c r="B380" s="83" t="s">
        <v>84</v>
      </c>
      <c r="C380" s="254"/>
      <c r="D380" s="168">
        <f>PRODUCT(Лист1!G170,$A$186)</f>
        <v>0.26719999999999999</v>
      </c>
      <c r="E380" s="364">
        <f>Лист1!H170</f>
        <v>0</v>
      </c>
      <c r="F380" s="344">
        <f t="shared" si="15"/>
        <v>0</v>
      </c>
      <c r="G380" s="167"/>
      <c r="H380" s="7"/>
      <c r="I380" s="7"/>
      <c r="J380" s="140"/>
      <c r="K380" s="115"/>
      <c r="L380" s="141"/>
    </row>
    <row r="381" spans="1:12" ht="15.75" hidden="1" x14ac:dyDescent="0.25">
      <c r="A381" s="125">
        <f ca="1">'патриотика0,3664'!A407</f>
        <v>0</v>
      </c>
      <c r="B381" s="83" t="s">
        <v>84</v>
      </c>
      <c r="C381" s="254"/>
      <c r="D381" s="168">
        <f>PRODUCT(Лист1!G171,$A$186)</f>
        <v>0.26719999999999999</v>
      </c>
      <c r="E381" s="364">
        <f>Лист1!H171</f>
        <v>0</v>
      </c>
      <c r="F381" s="344">
        <f t="shared" si="15"/>
        <v>0</v>
      </c>
      <c r="G381" s="167"/>
      <c r="H381" s="7"/>
      <c r="I381" s="7"/>
      <c r="J381" s="140"/>
      <c r="K381" s="115"/>
      <c r="L381" s="141"/>
    </row>
    <row r="382" spans="1:12" ht="15.75" hidden="1" x14ac:dyDescent="0.25">
      <c r="A382" s="125">
        <f ca="1">'патриотика0,3664'!A408</f>
        <v>0</v>
      </c>
      <c r="B382" s="83" t="s">
        <v>84</v>
      </c>
      <c r="C382" s="254"/>
      <c r="D382" s="168">
        <f>PRODUCT(Лист1!G172,$A$186)</f>
        <v>0.26719999999999999</v>
      </c>
      <c r="E382" s="364">
        <f>Лист1!H172</f>
        <v>0</v>
      </c>
      <c r="F382" s="344">
        <f t="shared" si="15"/>
        <v>0</v>
      </c>
      <c r="G382" s="167"/>
      <c r="H382" s="7"/>
      <c r="I382" s="7"/>
      <c r="J382" s="140"/>
      <c r="K382" s="115"/>
      <c r="L382" s="141"/>
    </row>
    <row r="383" spans="1:12" ht="15.75" hidden="1" x14ac:dyDescent="0.25">
      <c r="A383" s="125">
        <f ca="1">'патриотика0,3664'!A409</f>
        <v>0</v>
      </c>
      <c r="B383" s="83" t="s">
        <v>84</v>
      </c>
      <c r="C383" s="254"/>
      <c r="D383" s="168">
        <f>PRODUCT(Лист1!G173,$A$186)</f>
        <v>0.26719999999999999</v>
      </c>
      <c r="E383" s="364">
        <f>Лист1!H173</f>
        <v>0</v>
      </c>
      <c r="F383" s="344">
        <f t="shared" si="15"/>
        <v>0</v>
      </c>
      <c r="G383" s="167"/>
      <c r="H383" s="7"/>
      <c r="I383" s="7"/>
      <c r="J383" s="140"/>
      <c r="K383" s="115"/>
      <c r="L383" s="141"/>
    </row>
    <row r="384" spans="1:12" ht="15.75" hidden="1" x14ac:dyDescent="0.25">
      <c r="A384" s="125">
        <f ca="1">'патриотика0,3664'!A410</f>
        <v>0</v>
      </c>
      <c r="B384" s="83" t="s">
        <v>84</v>
      </c>
      <c r="C384" s="254"/>
      <c r="D384" s="168">
        <f>PRODUCT(Лист1!G174,$A$186)</f>
        <v>0.26719999999999999</v>
      </c>
      <c r="E384" s="364">
        <f>Лист1!H174</f>
        <v>0</v>
      </c>
      <c r="F384" s="344">
        <f t="shared" si="15"/>
        <v>0</v>
      </c>
      <c r="G384" s="167"/>
      <c r="H384" s="7"/>
      <c r="I384" s="7"/>
      <c r="J384" s="140"/>
      <c r="K384" s="115"/>
      <c r="L384" s="141"/>
    </row>
    <row r="385" spans="1:12" ht="15.75" hidden="1" x14ac:dyDescent="0.25">
      <c r="A385" s="125">
        <f ca="1">'патриотика0,3664'!A411</f>
        <v>0</v>
      </c>
      <c r="B385" s="83" t="s">
        <v>84</v>
      </c>
      <c r="C385" s="254"/>
      <c r="D385" s="168">
        <f>PRODUCT(Лист1!G175,$A$186)</f>
        <v>0.26719999999999999</v>
      </c>
      <c r="E385" s="364">
        <f>Лист1!H175</f>
        <v>0</v>
      </c>
      <c r="F385" s="344">
        <f t="shared" si="15"/>
        <v>0</v>
      </c>
      <c r="G385" s="167"/>
      <c r="H385" s="7"/>
      <c r="I385" s="7"/>
      <c r="J385" s="140"/>
      <c r="K385" s="115"/>
      <c r="L385" s="141"/>
    </row>
    <row r="386" spans="1:12" ht="15.75" hidden="1" x14ac:dyDescent="0.25">
      <c r="A386" s="125">
        <f ca="1">'патриотика0,3664'!A412</f>
        <v>0</v>
      </c>
      <c r="B386" s="83" t="s">
        <v>84</v>
      </c>
      <c r="C386" s="254"/>
      <c r="D386" s="168">
        <f>PRODUCT(Лист1!G176,$A$186)</f>
        <v>0.26719999999999999</v>
      </c>
      <c r="E386" s="364">
        <f>Лист1!H176</f>
        <v>0</v>
      </c>
      <c r="F386" s="344">
        <f t="shared" si="15"/>
        <v>0</v>
      </c>
      <c r="G386" s="167"/>
      <c r="H386" s="7"/>
      <c r="I386" s="7"/>
      <c r="J386" s="140"/>
      <c r="K386" s="115"/>
      <c r="L386" s="141"/>
    </row>
    <row r="387" spans="1:12" ht="15.75" hidden="1" x14ac:dyDescent="0.25">
      <c r="A387" s="125">
        <f ca="1">'патриотика0,3664'!A413</f>
        <v>0</v>
      </c>
      <c r="B387" s="83" t="s">
        <v>84</v>
      </c>
      <c r="C387" s="254"/>
      <c r="D387" s="168">
        <f>PRODUCT(Лист1!G177,$A$186)</f>
        <v>0.26719999999999999</v>
      </c>
      <c r="E387" s="364">
        <f>Лист1!H177</f>
        <v>0</v>
      </c>
      <c r="F387" s="344">
        <f t="shared" si="15"/>
        <v>0</v>
      </c>
      <c r="G387" s="167"/>
      <c r="H387" s="7"/>
      <c r="I387" s="7"/>
      <c r="J387" s="140"/>
      <c r="K387" s="115"/>
      <c r="L387" s="141"/>
    </row>
    <row r="388" spans="1:12" ht="15.75" hidden="1" x14ac:dyDescent="0.25">
      <c r="A388" s="125">
        <f ca="1">'патриотика0,3664'!A414</f>
        <v>0</v>
      </c>
      <c r="B388" s="83" t="s">
        <v>84</v>
      </c>
      <c r="C388" s="254"/>
      <c r="D388" s="168">
        <f>PRODUCT(Лист1!G178,$A$186)</f>
        <v>0.26719999999999999</v>
      </c>
      <c r="E388" s="364">
        <f>Лист1!H178</f>
        <v>0</v>
      </c>
      <c r="F388" s="344">
        <f t="shared" si="15"/>
        <v>0</v>
      </c>
      <c r="G388" s="167"/>
      <c r="H388" s="7"/>
      <c r="I388" s="7"/>
      <c r="J388" s="140"/>
      <c r="K388" s="115"/>
      <c r="L388" s="141"/>
    </row>
    <row r="389" spans="1:12" ht="15.75" hidden="1" x14ac:dyDescent="0.25">
      <c r="A389" s="125">
        <f ca="1">'патриотика0,3664'!A415</f>
        <v>0</v>
      </c>
      <c r="B389" s="83" t="s">
        <v>84</v>
      </c>
      <c r="C389" s="254"/>
      <c r="D389" s="168">
        <f>PRODUCT(Лист1!G179,$A$186)</f>
        <v>0.26719999999999999</v>
      </c>
      <c r="E389" s="364">
        <f>Лист1!H179</f>
        <v>0</v>
      </c>
      <c r="F389" s="344">
        <f t="shared" si="15"/>
        <v>0</v>
      </c>
      <c r="G389" s="167"/>
      <c r="H389" s="7"/>
      <c r="I389" s="7"/>
      <c r="J389" s="140"/>
      <c r="K389" s="115"/>
      <c r="L389" s="141"/>
    </row>
    <row r="390" spans="1:12" ht="15.75" hidden="1" x14ac:dyDescent="0.25">
      <c r="A390" s="125">
        <f ca="1">'патриотика0,3664'!A416</f>
        <v>0</v>
      </c>
      <c r="B390" s="83" t="s">
        <v>84</v>
      </c>
      <c r="C390" s="254"/>
      <c r="D390" s="168">
        <f>PRODUCT(Лист1!G180,$A$186)</f>
        <v>0.26719999999999999</v>
      </c>
      <c r="E390" s="364">
        <f>Лист1!H180</f>
        <v>0</v>
      </c>
      <c r="F390" s="344">
        <f t="shared" si="15"/>
        <v>0</v>
      </c>
      <c r="G390" s="167"/>
      <c r="H390" s="7"/>
      <c r="I390" s="7"/>
      <c r="J390" s="140"/>
      <c r="K390" s="115"/>
      <c r="L390" s="141"/>
    </row>
    <row r="391" spans="1:12" ht="15.75" hidden="1" x14ac:dyDescent="0.25">
      <c r="A391" s="125">
        <f ca="1">'патриотика0,3664'!A417</f>
        <v>0</v>
      </c>
      <c r="B391" s="83" t="s">
        <v>84</v>
      </c>
      <c r="C391" s="254"/>
      <c r="D391" s="168">
        <f>PRODUCT(Лист1!G181,$A$186)</f>
        <v>0.26719999999999999</v>
      </c>
      <c r="E391" s="364">
        <f>Лист1!H181</f>
        <v>0</v>
      </c>
      <c r="F391" s="344">
        <f t="shared" ref="F391:F436" si="16">D391*E391</f>
        <v>0</v>
      </c>
      <c r="G391" s="167"/>
      <c r="H391" s="7"/>
      <c r="I391" s="7"/>
      <c r="J391" s="140"/>
      <c r="K391" s="115"/>
      <c r="L391" s="141"/>
    </row>
    <row r="392" spans="1:12" ht="15.75" hidden="1" x14ac:dyDescent="0.25">
      <c r="A392" s="125">
        <f ca="1">'патриотика0,3664'!A418</f>
        <v>0</v>
      </c>
      <c r="B392" s="83" t="s">
        <v>84</v>
      </c>
      <c r="C392" s="254"/>
      <c r="D392" s="168">
        <f>PRODUCT(Лист1!G182,$A$186)</f>
        <v>0.26719999999999999</v>
      </c>
      <c r="E392" s="364">
        <f>Лист1!H182</f>
        <v>0</v>
      </c>
      <c r="F392" s="344">
        <f t="shared" si="16"/>
        <v>0</v>
      </c>
      <c r="G392" s="167"/>
      <c r="H392" s="7"/>
      <c r="I392" s="7"/>
      <c r="J392" s="140"/>
      <c r="K392" s="115"/>
      <c r="L392" s="141"/>
    </row>
    <row r="393" spans="1:12" ht="15.75" hidden="1" x14ac:dyDescent="0.25">
      <c r="A393" s="125">
        <f ca="1">'патриотика0,3664'!A419</f>
        <v>0</v>
      </c>
      <c r="B393" s="83" t="s">
        <v>84</v>
      </c>
      <c r="C393" s="221"/>
      <c r="D393" s="168">
        <f>PRODUCT(Лист1!G183,$A$186)</f>
        <v>0.26719999999999999</v>
      </c>
      <c r="E393" s="364">
        <f>Лист1!H183</f>
        <v>0</v>
      </c>
      <c r="F393" s="344">
        <f t="shared" si="16"/>
        <v>0</v>
      </c>
      <c r="G393" s="167"/>
      <c r="H393" s="7"/>
      <c r="I393" s="7"/>
      <c r="J393" s="140"/>
      <c r="K393" s="115"/>
      <c r="L393" s="141"/>
    </row>
    <row r="394" spans="1:12" ht="15.75" hidden="1" x14ac:dyDescent="0.25">
      <c r="A394" s="125">
        <f ca="1">'патриотика0,3664'!A420</f>
        <v>0</v>
      </c>
      <c r="B394" s="83" t="s">
        <v>84</v>
      </c>
      <c r="C394" s="221"/>
      <c r="D394" s="168">
        <f>PRODUCT(Лист1!G184,$A$186)</f>
        <v>0.26719999999999999</v>
      </c>
      <c r="E394" s="364">
        <f>Лист1!H184</f>
        <v>0</v>
      </c>
      <c r="F394" s="344">
        <f t="shared" si="16"/>
        <v>0</v>
      </c>
      <c r="G394" s="167"/>
      <c r="H394" s="7"/>
      <c r="I394" s="7"/>
      <c r="J394" s="140"/>
      <c r="K394" s="115"/>
      <c r="L394" s="141"/>
    </row>
    <row r="395" spans="1:12" ht="15.75" hidden="1" x14ac:dyDescent="0.25">
      <c r="A395" s="125">
        <f ca="1">'патриотика0,3664'!A421</f>
        <v>0</v>
      </c>
      <c r="B395" s="83" t="s">
        <v>84</v>
      </c>
      <c r="C395" s="221"/>
      <c r="D395" s="168">
        <f>PRODUCT(Лист1!G185,$A$186)</f>
        <v>0.26719999999999999</v>
      </c>
      <c r="E395" s="364">
        <f>Лист1!H185</f>
        <v>0</v>
      </c>
      <c r="F395" s="344">
        <f t="shared" si="16"/>
        <v>0</v>
      </c>
      <c r="G395" s="167"/>
      <c r="H395" s="7"/>
      <c r="I395" s="7"/>
      <c r="J395" s="140"/>
      <c r="K395" s="115"/>
      <c r="L395" s="141"/>
    </row>
    <row r="396" spans="1:12" ht="15.75" hidden="1" x14ac:dyDescent="0.25">
      <c r="A396" s="125">
        <f ca="1">'патриотика0,3664'!A422</f>
        <v>0</v>
      </c>
      <c r="B396" s="83" t="s">
        <v>84</v>
      </c>
      <c r="C396" s="221"/>
      <c r="D396" s="168">
        <f>PRODUCT(Лист1!G186,$A$186)</f>
        <v>0.26719999999999999</v>
      </c>
      <c r="E396" s="364">
        <f>Лист1!H186</f>
        <v>0</v>
      </c>
      <c r="F396" s="344">
        <f t="shared" si="16"/>
        <v>0</v>
      </c>
      <c r="G396" s="167"/>
      <c r="H396" s="7"/>
      <c r="I396" s="7"/>
      <c r="J396" s="140"/>
      <c r="K396" s="115"/>
      <c r="L396" s="141"/>
    </row>
    <row r="397" spans="1:12" ht="15.75" hidden="1" x14ac:dyDescent="0.25">
      <c r="A397" s="125">
        <f ca="1">'патриотика0,3664'!A423</f>
        <v>0</v>
      </c>
      <c r="B397" s="83" t="s">
        <v>84</v>
      </c>
      <c r="C397" s="221"/>
      <c r="D397" s="168">
        <f>PRODUCT(Лист1!G187,$A$186)</f>
        <v>0.26719999999999999</v>
      </c>
      <c r="E397" s="364">
        <f>Лист1!H187</f>
        <v>0</v>
      </c>
      <c r="F397" s="344">
        <f t="shared" si="16"/>
        <v>0</v>
      </c>
      <c r="G397" s="167"/>
      <c r="H397" s="7"/>
      <c r="I397" s="7"/>
      <c r="J397" s="140"/>
      <c r="K397" s="115"/>
      <c r="L397" s="141"/>
    </row>
    <row r="398" spans="1:12" ht="15.75" hidden="1" x14ac:dyDescent="0.25">
      <c r="A398" s="125">
        <f ca="1">'патриотика0,3664'!A424</f>
        <v>0</v>
      </c>
      <c r="B398" s="83" t="s">
        <v>84</v>
      </c>
      <c r="C398" s="221"/>
      <c r="D398" s="168">
        <f>PRODUCT(Лист1!G188,$A$186)</f>
        <v>0.26719999999999999</v>
      </c>
      <c r="E398" s="364">
        <f>Лист1!H188</f>
        <v>0</v>
      </c>
      <c r="F398" s="344">
        <f t="shared" si="16"/>
        <v>0</v>
      </c>
      <c r="G398" s="167"/>
      <c r="H398" s="7"/>
      <c r="I398" s="7"/>
      <c r="J398" s="140"/>
      <c r="K398" s="115"/>
      <c r="L398" s="141"/>
    </row>
    <row r="399" spans="1:12" ht="15.75" hidden="1" x14ac:dyDescent="0.25">
      <c r="A399" s="125">
        <f ca="1">'патриотика0,3664'!A425</f>
        <v>0</v>
      </c>
      <c r="B399" s="83" t="s">
        <v>84</v>
      </c>
      <c r="C399" s="221"/>
      <c r="D399" s="168">
        <f>PRODUCT(Лист1!G189,$A$186)</f>
        <v>0.26719999999999999</v>
      </c>
      <c r="E399" s="364">
        <f>Лист1!H189</f>
        <v>0</v>
      </c>
      <c r="F399" s="344">
        <f t="shared" si="16"/>
        <v>0</v>
      </c>
      <c r="G399" s="167"/>
      <c r="H399" s="7"/>
      <c r="I399" s="7"/>
      <c r="J399" s="140"/>
      <c r="K399" s="115"/>
      <c r="L399" s="141"/>
    </row>
    <row r="400" spans="1:12" ht="14.25" hidden="1" customHeight="1" x14ac:dyDescent="0.25">
      <c r="A400" s="125">
        <f ca="1">'патриотика0,3664'!A426</f>
        <v>0</v>
      </c>
      <c r="B400" s="83" t="s">
        <v>84</v>
      </c>
      <c r="C400" s="221"/>
      <c r="D400" s="168">
        <f>PRODUCT(Лист1!G190,$A$186)</f>
        <v>0.26719999999999999</v>
      </c>
      <c r="E400" s="364">
        <f>Лист1!H190</f>
        <v>0</v>
      </c>
      <c r="F400" s="344">
        <f t="shared" si="16"/>
        <v>0</v>
      </c>
      <c r="G400" s="167"/>
      <c r="H400" s="7"/>
      <c r="I400" s="7"/>
      <c r="J400" s="140"/>
      <c r="K400" s="115"/>
      <c r="L400" s="141"/>
    </row>
    <row r="401" spans="1:12" ht="14.25" hidden="1" customHeight="1" x14ac:dyDescent="0.25">
      <c r="A401" s="125">
        <f ca="1">'патриотика0,3664'!A427</f>
        <v>0</v>
      </c>
      <c r="B401" s="83" t="s">
        <v>84</v>
      </c>
      <c r="C401" s="221"/>
      <c r="D401" s="168">
        <f>PRODUCT(Лист1!G191,$A$186)</f>
        <v>0.26719999999999999</v>
      </c>
      <c r="E401" s="364">
        <f>Лист1!H191</f>
        <v>0</v>
      </c>
      <c r="F401" s="344">
        <f t="shared" si="16"/>
        <v>0</v>
      </c>
      <c r="G401" s="167"/>
      <c r="H401" s="7"/>
      <c r="I401" s="7"/>
      <c r="J401" s="140"/>
      <c r="K401" s="115"/>
      <c r="L401" s="141"/>
    </row>
    <row r="402" spans="1:12" ht="14.25" hidden="1" customHeight="1" x14ac:dyDescent="0.25">
      <c r="A402" s="125">
        <f ca="1">'патриотика0,3664'!A428</f>
        <v>0</v>
      </c>
      <c r="B402" s="83" t="s">
        <v>84</v>
      </c>
      <c r="C402" s="221"/>
      <c r="D402" s="168">
        <f>PRODUCT(Лист1!G192,$A$186)</f>
        <v>0.26719999999999999</v>
      </c>
      <c r="E402" s="364">
        <f>Лист1!H192</f>
        <v>0</v>
      </c>
      <c r="F402" s="344">
        <f t="shared" si="16"/>
        <v>0</v>
      </c>
      <c r="G402" s="167"/>
      <c r="H402" s="7"/>
      <c r="I402" s="7"/>
      <c r="J402" s="140"/>
      <c r="K402" s="115"/>
      <c r="L402" s="141"/>
    </row>
    <row r="403" spans="1:12" ht="14.25" hidden="1" customHeight="1" x14ac:dyDescent="0.25">
      <c r="A403" s="125">
        <f ca="1">'патриотика0,3664'!A429</f>
        <v>0</v>
      </c>
      <c r="B403" s="83" t="s">
        <v>84</v>
      </c>
      <c r="C403" s="221"/>
      <c r="D403" s="168">
        <f>PRODUCT(Лист1!G193,$A$186)</f>
        <v>0.26719999999999999</v>
      </c>
      <c r="E403" s="364">
        <f>Лист1!H193</f>
        <v>0</v>
      </c>
      <c r="F403" s="344">
        <f t="shared" si="16"/>
        <v>0</v>
      </c>
      <c r="G403" s="167"/>
      <c r="H403" s="7"/>
      <c r="I403" s="7"/>
      <c r="J403" s="140"/>
      <c r="K403" s="115"/>
      <c r="L403" s="141"/>
    </row>
    <row r="404" spans="1:12" ht="14.25" hidden="1" customHeight="1" x14ac:dyDescent="0.25">
      <c r="A404" s="125">
        <f ca="1">'патриотика0,3664'!A430</f>
        <v>0</v>
      </c>
      <c r="B404" s="83" t="s">
        <v>84</v>
      </c>
      <c r="C404" s="221"/>
      <c r="D404" s="168">
        <f>PRODUCT(Лист1!G194,$A$186)</f>
        <v>0.26719999999999999</v>
      </c>
      <c r="E404" s="364">
        <f>Лист1!H194</f>
        <v>0</v>
      </c>
      <c r="F404" s="344">
        <f t="shared" si="16"/>
        <v>0</v>
      </c>
      <c r="G404" s="167"/>
      <c r="H404" s="7"/>
      <c r="I404" s="7"/>
      <c r="J404" s="140"/>
      <c r="K404" s="115"/>
      <c r="L404" s="141"/>
    </row>
    <row r="405" spans="1:12" ht="14.25" hidden="1" customHeight="1" x14ac:dyDescent="0.25">
      <c r="A405" s="125">
        <f ca="1">'патриотика0,3664'!A431</f>
        <v>0</v>
      </c>
      <c r="B405" s="83" t="s">
        <v>84</v>
      </c>
      <c r="C405" s="221"/>
      <c r="D405" s="168">
        <f>PRODUCT(Лист1!G195,$A$186)</f>
        <v>0.26719999999999999</v>
      </c>
      <c r="E405" s="364">
        <f>Лист1!H195</f>
        <v>0</v>
      </c>
      <c r="F405" s="344">
        <f t="shared" si="16"/>
        <v>0</v>
      </c>
      <c r="G405" s="167"/>
      <c r="H405" s="7"/>
      <c r="I405" s="7"/>
      <c r="J405" s="140"/>
      <c r="K405" s="115"/>
      <c r="L405" s="141"/>
    </row>
    <row r="406" spans="1:12" ht="14.25" hidden="1" customHeight="1" x14ac:dyDescent="0.25">
      <c r="A406" s="125">
        <f ca="1">'патриотика0,3664'!A432</f>
        <v>0</v>
      </c>
      <c r="B406" s="83" t="s">
        <v>84</v>
      </c>
      <c r="C406" s="221"/>
      <c r="D406" s="168">
        <f>PRODUCT(Лист1!G196,$A$186)</f>
        <v>0.26719999999999999</v>
      </c>
      <c r="E406" s="364">
        <f>Лист1!H196</f>
        <v>0</v>
      </c>
      <c r="F406" s="344">
        <f t="shared" si="16"/>
        <v>0</v>
      </c>
      <c r="G406" s="167"/>
      <c r="H406" s="7"/>
      <c r="I406" s="7"/>
      <c r="J406" s="140"/>
      <c r="K406" s="115"/>
      <c r="L406" s="141"/>
    </row>
    <row r="407" spans="1:12" ht="14.25" hidden="1" customHeight="1" x14ac:dyDescent="0.25">
      <c r="A407" s="125">
        <f ca="1">'патриотика0,3664'!A433</f>
        <v>0</v>
      </c>
      <c r="B407" s="83" t="s">
        <v>84</v>
      </c>
      <c r="C407" s="221"/>
      <c r="D407" s="168">
        <f>PRODUCT(Лист1!G197,$A$186)</f>
        <v>0.26719999999999999</v>
      </c>
      <c r="E407" s="364">
        <f>Лист1!H197</f>
        <v>0</v>
      </c>
      <c r="F407" s="344">
        <f t="shared" si="16"/>
        <v>0</v>
      </c>
      <c r="G407" s="167"/>
      <c r="H407" s="7"/>
      <c r="I407" s="7"/>
      <c r="J407" s="140"/>
      <c r="K407" s="115"/>
      <c r="L407" s="141"/>
    </row>
    <row r="408" spans="1:12" ht="14.25" hidden="1" customHeight="1" x14ac:dyDescent="0.25">
      <c r="A408" s="125">
        <f ca="1">'патриотика0,3664'!A434</f>
        <v>0</v>
      </c>
      <c r="B408" s="83" t="s">
        <v>84</v>
      </c>
      <c r="C408" s="221"/>
      <c r="D408" s="168">
        <f>PRODUCT(Лист1!G198,$A$186)</f>
        <v>0.26719999999999999</v>
      </c>
      <c r="E408" s="364">
        <f>Лист1!H198</f>
        <v>0</v>
      </c>
      <c r="F408" s="344">
        <f t="shared" si="16"/>
        <v>0</v>
      </c>
      <c r="G408" s="167"/>
      <c r="H408" s="7"/>
      <c r="I408" s="7"/>
      <c r="J408" s="140"/>
      <c r="K408" s="115"/>
      <c r="L408" s="141"/>
    </row>
    <row r="409" spans="1:12" ht="14.25" hidden="1" customHeight="1" x14ac:dyDescent="0.25">
      <c r="A409" s="125">
        <f ca="1">'патриотика0,3664'!A435</f>
        <v>0</v>
      </c>
      <c r="B409" s="83" t="s">
        <v>84</v>
      </c>
      <c r="C409" s="221"/>
      <c r="D409" s="168">
        <f>PRODUCT(Лист1!G199,$A$186)</f>
        <v>0.26719999999999999</v>
      </c>
      <c r="E409" s="364">
        <f>Лист1!H199</f>
        <v>0</v>
      </c>
      <c r="F409" s="344">
        <f t="shared" si="16"/>
        <v>0</v>
      </c>
      <c r="G409" s="167"/>
      <c r="H409" s="7"/>
      <c r="I409" s="7"/>
      <c r="J409" s="140"/>
      <c r="K409" s="115"/>
      <c r="L409" s="141"/>
    </row>
    <row r="410" spans="1:12" ht="14.25" hidden="1" customHeight="1" x14ac:dyDescent="0.25">
      <c r="A410" s="125">
        <f ca="1">'патриотика0,3664'!A436</f>
        <v>0</v>
      </c>
      <c r="B410" s="83" t="s">
        <v>84</v>
      </c>
      <c r="C410" s="221"/>
      <c r="D410" s="168">
        <f>PRODUCT(Лист1!G200,$A$186)</f>
        <v>0.26719999999999999</v>
      </c>
      <c r="E410" s="364">
        <f>Лист1!H200</f>
        <v>0</v>
      </c>
      <c r="F410" s="344">
        <f t="shared" si="16"/>
        <v>0</v>
      </c>
      <c r="G410" s="167"/>
      <c r="H410" s="7"/>
      <c r="I410" s="7"/>
      <c r="J410" s="140"/>
      <c r="K410" s="115"/>
      <c r="L410" s="141"/>
    </row>
    <row r="411" spans="1:12" ht="14.25" hidden="1" customHeight="1" x14ac:dyDescent="0.25">
      <c r="A411" s="125">
        <f ca="1">'патриотика0,3664'!A437</f>
        <v>0</v>
      </c>
      <c r="B411" s="83" t="s">
        <v>84</v>
      </c>
      <c r="C411" s="221"/>
      <c r="D411" s="168">
        <f>PRODUCT(Лист1!G201,$A$186)</f>
        <v>0.26719999999999999</v>
      </c>
      <c r="E411" s="364">
        <f>Лист1!H201</f>
        <v>0</v>
      </c>
      <c r="F411" s="344">
        <f t="shared" si="16"/>
        <v>0</v>
      </c>
      <c r="G411" s="167"/>
      <c r="H411" s="7"/>
      <c r="I411" s="7"/>
      <c r="J411" s="140"/>
      <c r="K411" s="115"/>
      <c r="L411" s="141"/>
    </row>
    <row r="412" spans="1:12" ht="14.25" hidden="1" customHeight="1" x14ac:dyDescent="0.25">
      <c r="A412" s="125">
        <f ca="1">'патриотика0,3664'!A438</f>
        <v>0</v>
      </c>
      <c r="B412" s="83" t="s">
        <v>84</v>
      </c>
      <c r="C412" s="221"/>
      <c r="D412" s="168">
        <f>PRODUCT(Лист1!G202,$A$186)</f>
        <v>0.26719999999999999</v>
      </c>
      <c r="E412" s="364">
        <f>Лист1!H202</f>
        <v>0</v>
      </c>
      <c r="F412" s="344">
        <f t="shared" si="16"/>
        <v>0</v>
      </c>
      <c r="G412" s="167"/>
      <c r="H412" s="7"/>
      <c r="I412" s="7"/>
      <c r="J412" s="140"/>
      <c r="K412" s="115"/>
      <c r="L412" s="141"/>
    </row>
    <row r="413" spans="1:12" ht="15.75" hidden="1" x14ac:dyDescent="0.25">
      <c r="A413" s="125">
        <f ca="1">'патриотика0,3664'!A439</f>
        <v>0</v>
      </c>
      <c r="B413" s="83" t="s">
        <v>84</v>
      </c>
      <c r="C413" s="221"/>
      <c r="D413" s="168">
        <f>PRODUCT(Лист1!G203,$A$186)</f>
        <v>0.26719999999999999</v>
      </c>
      <c r="E413" s="364">
        <f>Лист1!H203</f>
        <v>0</v>
      </c>
      <c r="F413" s="344">
        <f t="shared" si="16"/>
        <v>0</v>
      </c>
      <c r="G413" s="167"/>
      <c r="H413" s="7"/>
      <c r="I413" s="7"/>
      <c r="J413" s="140"/>
      <c r="K413" s="115"/>
      <c r="L413" s="141"/>
    </row>
    <row r="414" spans="1:12" ht="15.75" hidden="1" x14ac:dyDescent="0.25">
      <c r="A414" s="125">
        <f ca="1">'патриотика0,3664'!A440</f>
        <v>0</v>
      </c>
      <c r="B414" s="83" t="s">
        <v>84</v>
      </c>
      <c r="C414" s="221"/>
      <c r="D414" s="168">
        <f>PRODUCT(Лист1!G204,$A$186)</f>
        <v>0.26719999999999999</v>
      </c>
      <c r="E414" s="364">
        <f>Лист1!H204</f>
        <v>0</v>
      </c>
      <c r="F414" s="344">
        <f t="shared" si="16"/>
        <v>0</v>
      </c>
      <c r="G414" s="167"/>
      <c r="H414" s="7"/>
      <c r="I414" s="7"/>
      <c r="J414" s="140"/>
      <c r="K414" s="115"/>
      <c r="L414" s="141"/>
    </row>
    <row r="415" spans="1:12" ht="15.75" hidden="1" x14ac:dyDescent="0.25">
      <c r="A415" s="125">
        <f ca="1">'патриотика0,3664'!A441</f>
        <v>0</v>
      </c>
      <c r="B415" s="83" t="s">
        <v>84</v>
      </c>
      <c r="C415" s="221"/>
      <c r="D415" s="168">
        <f>PRODUCT(Лист1!G205,$A$186)</f>
        <v>0.26719999999999999</v>
      </c>
      <c r="E415" s="364">
        <f>Лист1!H205</f>
        <v>0</v>
      </c>
      <c r="F415" s="344">
        <f t="shared" si="16"/>
        <v>0</v>
      </c>
      <c r="G415" s="167"/>
      <c r="H415" s="7"/>
      <c r="I415" s="7"/>
      <c r="J415" s="140"/>
      <c r="K415" s="115"/>
      <c r="L415" s="141"/>
    </row>
    <row r="416" spans="1:12" ht="15.75" hidden="1" x14ac:dyDescent="0.25">
      <c r="A416" s="125">
        <f ca="1">'патриотика0,3664'!A442</f>
        <v>0</v>
      </c>
      <c r="B416" s="83" t="s">
        <v>84</v>
      </c>
      <c r="C416" s="221"/>
      <c r="D416" s="168">
        <f>PRODUCT(Лист1!G206,$A$186)</f>
        <v>0.26719999999999999</v>
      </c>
      <c r="E416" s="364">
        <f>Лист1!H206</f>
        <v>0</v>
      </c>
      <c r="F416" s="344">
        <f t="shared" si="16"/>
        <v>0</v>
      </c>
      <c r="G416" s="167"/>
      <c r="H416" s="7"/>
      <c r="I416" s="7"/>
      <c r="J416" s="140"/>
      <c r="K416" s="115"/>
      <c r="L416" s="141"/>
    </row>
    <row r="417" spans="1:12" ht="15.75" hidden="1" x14ac:dyDescent="0.25">
      <c r="A417" s="125">
        <f ca="1">'патриотика0,3664'!A443</f>
        <v>0</v>
      </c>
      <c r="B417" s="83" t="s">
        <v>84</v>
      </c>
      <c r="C417" s="221"/>
      <c r="D417" s="168">
        <f>PRODUCT(Лист1!G207,$A$186)</f>
        <v>0.26719999999999999</v>
      </c>
      <c r="E417" s="364">
        <f>Лист1!H207</f>
        <v>0</v>
      </c>
      <c r="F417" s="344">
        <f t="shared" si="16"/>
        <v>0</v>
      </c>
      <c r="G417" s="167"/>
      <c r="H417" s="7"/>
      <c r="I417" s="7"/>
      <c r="J417" s="140"/>
      <c r="K417" s="115"/>
      <c r="L417" s="141"/>
    </row>
    <row r="418" spans="1:12" ht="15.75" hidden="1" x14ac:dyDescent="0.25">
      <c r="A418" s="125">
        <f ca="1">'патриотика0,3664'!A444</f>
        <v>0</v>
      </c>
      <c r="B418" s="83" t="s">
        <v>84</v>
      </c>
      <c r="C418" s="221"/>
      <c r="D418" s="168">
        <f>PRODUCT(Лист1!G208,$A$186)</f>
        <v>0.26719999999999999</v>
      </c>
      <c r="E418" s="364">
        <f>Лист1!H208</f>
        <v>0</v>
      </c>
      <c r="F418" s="344">
        <f t="shared" si="16"/>
        <v>0</v>
      </c>
      <c r="G418" s="167"/>
      <c r="H418" s="7"/>
      <c r="I418" s="7"/>
      <c r="J418" s="140"/>
      <c r="K418" s="115"/>
      <c r="L418" s="141"/>
    </row>
    <row r="419" spans="1:12" ht="15.75" hidden="1" x14ac:dyDescent="0.25">
      <c r="A419" s="125">
        <f ca="1">'патриотика0,3664'!A445</f>
        <v>0</v>
      </c>
      <c r="B419" s="83" t="s">
        <v>84</v>
      </c>
      <c r="C419" s="221"/>
      <c r="D419" s="168">
        <f>PRODUCT(Лист1!G209,$A$186)</f>
        <v>0.26719999999999999</v>
      </c>
      <c r="E419" s="364">
        <f>Лист1!H209</f>
        <v>0</v>
      </c>
      <c r="F419" s="344">
        <f t="shared" si="16"/>
        <v>0</v>
      </c>
      <c r="G419" s="167"/>
      <c r="H419" s="7"/>
      <c r="I419" s="7"/>
      <c r="J419" s="140"/>
      <c r="K419" s="115"/>
      <c r="L419" s="141"/>
    </row>
    <row r="420" spans="1:12" ht="15.75" hidden="1" x14ac:dyDescent="0.25">
      <c r="A420" s="125">
        <f ca="1">'патриотика0,3664'!A446</f>
        <v>0</v>
      </c>
      <c r="B420" s="83" t="s">
        <v>84</v>
      </c>
      <c r="C420" s="221"/>
      <c r="D420" s="168">
        <f>PRODUCT(Лист1!G210,$A$186)</f>
        <v>0.26719999999999999</v>
      </c>
      <c r="E420" s="364">
        <f>Лист1!H210</f>
        <v>0</v>
      </c>
      <c r="F420" s="344">
        <f t="shared" si="16"/>
        <v>0</v>
      </c>
      <c r="G420" s="167"/>
      <c r="H420" s="7"/>
      <c r="I420" s="7"/>
      <c r="J420" s="140"/>
      <c r="K420" s="115"/>
      <c r="L420" s="141"/>
    </row>
    <row r="421" spans="1:12" ht="15.75" hidden="1" x14ac:dyDescent="0.25">
      <c r="A421" s="125">
        <f ca="1">'патриотика0,3664'!A447</f>
        <v>0</v>
      </c>
      <c r="B421" s="83" t="s">
        <v>84</v>
      </c>
      <c r="C421" s="221"/>
      <c r="D421" s="168">
        <f>PRODUCT(Лист1!G211,$A$186)</f>
        <v>0.26719999999999999</v>
      </c>
      <c r="E421" s="364">
        <f>Лист1!H211</f>
        <v>0</v>
      </c>
      <c r="F421" s="344">
        <f t="shared" si="16"/>
        <v>0</v>
      </c>
      <c r="G421" s="167"/>
      <c r="H421" s="7"/>
      <c r="I421" s="7"/>
      <c r="J421" s="140"/>
      <c r="K421" s="115"/>
      <c r="L421" s="141"/>
    </row>
    <row r="422" spans="1:12" ht="15.75" hidden="1" x14ac:dyDescent="0.25">
      <c r="A422" s="125">
        <f ca="1">'патриотика0,3664'!A448</f>
        <v>0</v>
      </c>
      <c r="B422" s="83" t="s">
        <v>84</v>
      </c>
      <c r="C422" s="221"/>
      <c r="D422" s="168">
        <f>PRODUCT(Лист1!G212,$A$186)</f>
        <v>0.26719999999999999</v>
      </c>
      <c r="E422" s="364">
        <f>Лист1!H212</f>
        <v>0</v>
      </c>
      <c r="F422" s="344">
        <f t="shared" si="16"/>
        <v>0</v>
      </c>
      <c r="G422" s="167"/>
      <c r="H422" s="7"/>
      <c r="I422" s="7"/>
      <c r="J422" s="140"/>
      <c r="K422" s="115"/>
      <c r="L422" s="141"/>
    </row>
    <row r="423" spans="1:12" ht="15.75" hidden="1" x14ac:dyDescent="0.25">
      <c r="A423" s="125">
        <f ca="1">'патриотика0,3664'!A449</f>
        <v>0</v>
      </c>
      <c r="B423" s="83" t="s">
        <v>84</v>
      </c>
      <c r="C423" s="221"/>
      <c r="D423" s="168">
        <f>PRODUCT(Лист1!G213,$A$186)</f>
        <v>0.26719999999999999</v>
      </c>
      <c r="E423" s="364">
        <f>Лист1!H213</f>
        <v>0</v>
      </c>
      <c r="F423" s="344">
        <f t="shared" si="16"/>
        <v>0</v>
      </c>
      <c r="G423" s="167"/>
      <c r="H423" s="7"/>
      <c r="I423" s="7"/>
      <c r="J423" s="140"/>
      <c r="K423" s="115"/>
      <c r="L423" s="141"/>
    </row>
    <row r="424" spans="1:12" ht="15.75" hidden="1" x14ac:dyDescent="0.25">
      <c r="A424" s="125">
        <f ca="1">'патриотика0,3664'!A450</f>
        <v>0</v>
      </c>
      <c r="B424" s="83" t="s">
        <v>84</v>
      </c>
      <c r="C424" s="221"/>
      <c r="D424" s="168">
        <f>PRODUCT(Лист1!G214,$A$186)</f>
        <v>0.26719999999999999</v>
      </c>
      <c r="E424" s="364">
        <f>Лист1!H214</f>
        <v>0</v>
      </c>
      <c r="F424" s="344">
        <f t="shared" si="16"/>
        <v>0</v>
      </c>
      <c r="G424" s="167"/>
      <c r="H424" s="7"/>
      <c r="I424" s="7"/>
      <c r="J424" s="140"/>
      <c r="K424" s="115"/>
      <c r="L424" s="141"/>
    </row>
    <row r="425" spans="1:12" ht="15.75" hidden="1" x14ac:dyDescent="0.25">
      <c r="A425" s="125">
        <f ca="1">'патриотика0,3664'!A451</f>
        <v>0</v>
      </c>
      <c r="B425" s="83" t="s">
        <v>84</v>
      </c>
      <c r="C425" s="221"/>
      <c r="D425" s="168">
        <f>PRODUCT(Лист1!G215,$A$186)</f>
        <v>0.26719999999999999</v>
      </c>
      <c r="E425" s="364">
        <f>Лист1!H215</f>
        <v>0</v>
      </c>
      <c r="F425" s="344">
        <f t="shared" si="16"/>
        <v>0</v>
      </c>
      <c r="G425" s="167"/>
      <c r="H425" s="7"/>
      <c r="I425" s="7"/>
      <c r="J425" s="140"/>
      <c r="K425" s="115"/>
      <c r="L425" s="141"/>
    </row>
    <row r="426" spans="1:12" ht="15.75" hidden="1" x14ac:dyDescent="0.25">
      <c r="A426" s="125">
        <f ca="1">'патриотика0,3664'!A452</f>
        <v>0</v>
      </c>
      <c r="B426" s="83" t="s">
        <v>84</v>
      </c>
      <c r="C426" s="221"/>
      <c r="D426" s="168">
        <f>PRODUCT(Лист1!G216,$A$186)</f>
        <v>0.26719999999999999</v>
      </c>
      <c r="E426" s="364">
        <f>Лист1!H216</f>
        <v>0</v>
      </c>
      <c r="F426" s="344">
        <f t="shared" si="16"/>
        <v>0</v>
      </c>
      <c r="G426" s="167"/>
      <c r="H426" s="7"/>
      <c r="I426" s="7"/>
      <c r="J426" s="140"/>
      <c r="K426" s="115"/>
      <c r="L426" s="141"/>
    </row>
    <row r="427" spans="1:12" ht="15.75" hidden="1" x14ac:dyDescent="0.25">
      <c r="A427" s="125">
        <f ca="1">'патриотика0,3664'!A453</f>
        <v>0</v>
      </c>
      <c r="B427" s="83" t="s">
        <v>84</v>
      </c>
      <c r="C427" s="221"/>
      <c r="D427" s="168">
        <f>PRODUCT(Лист1!G217,$A$186)</f>
        <v>0.26719999999999999</v>
      </c>
      <c r="E427" s="364">
        <f>Лист1!H217</f>
        <v>0</v>
      </c>
      <c r="F427" s="344">
        <f t="shared" si="16"/>
        <v>0</v>
      </c>
      <c r="G427" s="167"/>
      <c r="H427" s="7"/>
      <c r="I427" s="7"/>
      <c r="J427" s="140"/>
      <c r="K427" s="115"/>
      <c r="L427" s="141"/>
    </row>
    <row r="428" spans="1:12" ht="15.75" hidden="1" x14ac:dyDescent="0.25">
      <c r="A428" s="125">
        <f ca="1">'патриотика0,3664'!A454</f>
        <v>0</v>
      </c>
      <c r="B428" s="83" t="s">
        <v>84</v>
      </c>
      <c r="C428" s="221"/>
      <c r="D428" s="168">
        <f>PRODUCT(Лист1!G218,$A$186)</f>
        <v>0.26719999999999999</v>
      </c>
      <c r="E428" s="364">
        <f>Лист1!H218</f>
        <v>0</v>
      </c>
      <c r="F428" s="344">
        <f t="shared" si="16"/>
        <v>0</v>
      </c>
      <c r="G428" s="167"/>
      <c r="H428" s="7"/>
      <c r="I428" s="7"/>
      <c r="J428" s="140"/>
      <c r="K428" s="115"/>
      <c r="L428" s="141"/>
    </row>
    <row r="429" spans="1:12" ht="15.75" hidden="1" x14ac:dyDescent="0.25">
      <c r="A429" s="125">
        <f ca="1">'патриотика0,3664'!A455</f>
        <v>0</v>
      </c>
      <c r="B429" s="83" t="s">
        <v>84</v>
      </c>
      <c r="C429" s="221"/>
      <c r="D429" s="168">
        <f>PRODUCT(Лист1!G219,$A$186)</f>
        <v>0.26719999999999999</v>
      </c>
      <c r="E429" s="364">
        <f>Лист1!H219</f>
        <v>0</v>
      </c>
      <c r="F429" s="344">
        <f t="shared" si="16"/>
        <v>0</v>
      </c>
      <c r="G429" s="167"/>
      <c r="H429" s="7"/>
      <c r="I429" s="7"/>
      <c r="J429" s="140"/>
      <c r="K429" s="115"/>
      <c r="L429" s="141"/>
    </row>
    <row r="430" spans="1:12" ht="15.75" hidden="1" x14ac:dyDescent="0.25">
      <c r="A430" s="125">
        <f ca="1">'патриотика0,3664'!A456</f>
        <v>0</v>
      </c>
      <c r="B430" s="83" t="s">
        <v>84</v>
      </c>
      <c r="C430" s="221"/>
      <c r="D430" s="168">
        <f>PRODUCT(Лист1!G220,$A$186)</f>
        <v>0.26719999999999999</v>
      </c>
      <c r="E430" s="364">
        <f>Лист1!H220</f>
        <v>0</v>
      </c>
      <c r="F430" s="344">
        <f t="shared" si="16"/>
        <v>0</v>
      </c>
      <c r="G430" s="167"/>
      <c r="H430" s="7"/>
      <c r="I430" s="7"/>
      <c r="J430" s="140"/>
      <c r="K430" s="115"/>
      <c r="L430" s="141"/>
    </row>
    <row r="431" spans="1:12" ht="15.75" hidden="1" x14ac:dyDescent="0.25">
      <c r="A431" s="125">
        <f ca="1">'патриотика0,3664'!A457</f>
        <v>0</v>
      </c>
      <c r="B431" s="83" t="s">
        <v>84</v>
      </c>
      <c r="C431" s="221"/>
      <c r="D431" s="168">
        <f>PRODUCT(Лист1!G221,$A$186)</f>
        <v>0.26719999999999999</v>
      </c>
      <c r="E431" s="364">
        <f>Лист1!H221</f>
        <v>0</v>
      </c>
      <c r="F431" s="344">
        <f t="shared" si="16"/>
        <v>0</v>
      </c>
      <c r="G431" s="167"/>
      <c r="H431" s="7"/>
      <c r="I431" s="7"/>
      <c r="J431" s="140"/>
      <c r="K431" s="115"/>
      <c r="L431" s="141"/>
    </row>
    <row r="432" spans="1:12" ht="15.75" hidden="1" x14ac:dyDescent="0.25">
      <c r="A432" s="125">
        <f ca="1">'патриотика0,3664'!A458</f>
        <v>0</v>
      </c>
      <c r="B432" s="83" t="s">
        <v>84</v>
      </c>
      <c r="C432" s="221"/>
      <c r="D432" s="168">
        <f>PRODUCT(Лист1!G222,$A$186)</f>
        <v>0.26719999999999999</v>
      </c>
      <c r="E432" s="364">
        <f>Лист1!H222</f>
        <v>0</v>
      </c>
      <c r="F432" s="344">
        <f t="shared" si="16"/>
        <v>0</v>
      </c>
      <c r="G432" s="167"/>
      <c r="H432" s="7"/>
      <c r="I432" s="7"/>
      <c r="J432" s="140"/>
      <c r="K432" s="115"/>
      <c r="L432" s="141"/>
    </row>
    <row r="433" spans="1:12" ht="15.75" hidden="1" x14ac:dyDescent="0.25">
      <c r="A433" s="125">
        <f ca="1">'патриотика0,3664'!A459</f>
        <v>0</v>
      </c>
      <c r="B433" s="83" t="s">
        <v>84</v>
      </c>
      <c r="C433" s="221"/>
      <c r="D433" s="168">
        <f>PRODUCT(Лист1!G223,$A$186)</f>
        <v>0.26719999999999999</v>
      </c>
      <c r="E433" s="364">
        <f>Лист1!H223</f>
        <v>0</v>
      </c>
      <c r="F433" s="344">
        <f t="shared" si="16"/>
        <v>0</v>
      </c>
      <c r="G433" s="167"/>
      <c r="H433" s="7"/>
      <c r="I433" s="7"/>
      <c r="J433" s="140"/>
      <c r="K433" s="115"/>
      <c r="L433" s="141"/>
    </row>
    <row r="434" spans="1:12" ht="15.75" hidden="1" x14ac:dyDescent="0.25">
      <c r="A434" s="125">
        <f ca="1">'патриотика0,3664'!A460</f>
        <v>0</v>
      </c>
      <c r="B434" s="83" t="s">
        <v>84</v>
      </c>
      <c r="C434" s="221"/>
      <c r="D434" s="168">
        <f>PRODUCT(Лист1!G224,$A$186)</f>
        <v>0.26719999999999999</v>
      </c>
      <c r="E434" s="364">
        <f>Лист1!H224</f>
        <v>0</v>
      </c>
      <c r="F434" s="344">
        <f t="shared" si="16"/>
        <v>0</v>
      </c>
      <c r="G434" s="167"/>
      <c r="H434" s="7"/>
      <c r="I434" s="7"/>
      <c r="J434" s="140"/>
      <c r="K434" s="115"/>
      <c r="L434" s="141"/>
    </row>
    <row r="435" spans="1:12" ht="15.75" hidden="1" x14ac:dyDescent="0.25">
      <c r="A435" s="125">
        <f ca="1">'патриотика0,3664'!A461</f>
        <v>0</v>
      </c>
      <c r="B435" s="83" t="s">
        <v>84</v>
      </c>
      <c r="C435" s="221"/>
      <c r="D435" s="168">
        <f>PRODUCT(Лист1!G225,$A$186)</f>
        <v>0.26719999999999999</v>
      </c>
      <c r="E435" s="364">
        <f>Лист1!H225</f>
        <v>0</v>
      </c>
      <c r="F435" s="344">
        <f t="shared" si="16"/>
        <v>0</v>
      </c>
      <c r="G435" s="167"/>
      <c r="H435" s="7"/>
      <c r="I435" s="7"/>
      <c r="J435" s="140"/>
      <c r="K435" s="115"/>
      <c r="L435" s="141"/>
    </row>
    <row r="436" spans="1:12" ht="15.75" hidden="1" x14ac:dyDescent="0.25">
      <c r="A436" s="125">
        <f ca="1">'патриотика0,3664'!A462</f>
        <v>0</v>
      </c>
      <c r="B436" s="83" t="s">
        <v>84</v>
      </c>
      <c r="C436" s="221"/>
      <c r="D436" s="168">
        <f>PRODUCT(Лист1!G226,$A$186)</f>
        <v>0.26719999999999999</v>
      </c>
      <c r="E436" s="364">
        <f>Лист1!H226</f>
        <v>0</v>
      </c>
      <c r="F436" s="344">
        <f t="shared" si="16"/>
        <v>0</v>
      </c>
      <c r="G436" s="167"/>
      <c r="H436" s="7"/>
      <c r="I436" s="7"/>
      <c r="J436" s="140"/>
      <c r="K436" s="115"/>
      <c r="L436" s="141"/>
    </row>
    <row r="437" spans="1:12" ht="18.75" x14ac:dyDescent="0.25">
      <c r="A437" s="748" t="s">
        <v>31</v>
      </c>
      <c r="B437" s="781"/>
      <c r="C437" s="781"/>
      <c r="D437" s="781"/>
      <c r="E437" s="749"/>
      <c r="F437" s="298">
        <f>SUM(F190:F436)</f>
        <v>167450.23398399999</v>
      </c>
      <c r="G437" s="167"/>
      <c r="H437" s="7"/>
      <c r="I437" s="7"/>
    </row>
    <row r="438" spans="1:12" ht="15.75" x14ac:dyDescent="0.25">
      <c r="A438" s="7"/>
      <c r="B438" s="7"/>
      <c r="C438" s="7"/>
      <c r="D438" s="7"/>
      <c r="E438" s="167"/>
      <c r="F438" s="7"/>
      <c r="G438" s="167"/>
      <c r="H438" s="7"/>
      <c r="I438" s="7"/>
    </row>
    <row r="439" spans="1:12" ht="15.75" x14ac:dyDescent="0.25">
      <c r="A439" s="7"/>
      <c r="B439" s="7"/>
      <c r="C439" s="7"/>
      <c r="D439" s="7"/>
      <c r="E439" s="7"/>
      <c r="F439" s="7"/>
    </row>
  </sheetData>
  <autoFilter ref="A188:I352" xr:uid="{00000000-0009-0000-0000-000007000000}"/>
  <mergeCells count="15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822" t="s">
        <v>71</v>
      </c>
      <c r="B1" s="822"/>
      <c r="C1" s="822"/>
      <c r="D1" s="822"/>
      <c r="E1" s="822"/>
      <c r="F1" s="822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2022-06-02T09:19:01Z</dcterms:modified>
</cp:coreProperties>
</file>